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15" yWindow="510" windowWidth="18105" windowHeight="10965" tabRatio="870"/>
  </bookViews>
  <sheets>
    <sheet name="Capped Values for Model" sheetId="14" r:id="rId1"/>
    <sheet name="Ratio Table" sheetId="10" r:id="rId2"/>
    <sheet name="what is Delaware" sheetId="5" r:id="rId3"/>
    <sheet name="Upper Division Weights" sheetId="7" r:id="rId4"/>
    <sheet name="By Level" sheetId="9" r:id="rId5"/>
    <sheet name="3-State Average" sheetId="3" r:id="rId6"/>
    <sheet name="OSU College Averages" sheetId="12" r:id="rId7"/>
    <sheet name="Delaware 2013 Data" sheetId="1" r:id="rId8"/>
    <sheet name="SHEEO Data" sheetId="2" r:id="rId9"/>
    <sheet name="Texas Data" sheetId="4" r:id="rId10"/>
    <sheet name="Research vs Comprehensive" sheetId="6" r:id="rId11"/>
    <sheet name="Sheet5" sheetId="13" r:id="rId12"/>
  </sheets>
  <externalReferences>
    <externalReference r:id="rId13"/>
  </externalReferences>
  <definedNames>
    <definedName name="_xlnm._FilterDatabase" localSheetId="6" hidden="1">'OSU College Averages'!$A$5:$B$6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20" i="12" l="1"/>
  <c r="D304" i="12"/>
  <c r="D303" i="12"/>
  <c r="D45" i="12"/>
  <c r="O69" i="9"/>
  <c r="P69" i="9"/>
  <c r="P70" i="9"/>
  <c r="O71" i="9"/>
  <c r="P71" i="9"/>
  <c r="P72" i="9"/>
  <c r="O73" i="9"/>
  <c r="P73" i="9"/>
  <c r="O74" i="9"/>
  <c r="P74" i="9"/>
  <c r="O75" i="9"/>
  <c r="P75" i="9"/>
  <c r="O76" i="9"/>
  <c r="P76" i="9"/>
  <c r="O77" i="9"/>
  <c r="P77" i="9"/>
  <c r="P78" i="9"/>
  <c r="O79" i="9"/>
  <c r="P79" i="9"/>
  <c r="O80" i="9"/>
  <c r="P80" i="9"/>
  <c r="O81" i="9"/>
  <c r="P81" i="9"/>
  <c r="O82" i="9"/>
  <c r="P82" i="9"/>
  <c r="O83" i="9"/>
  <c r="P83" i="9"/>
  <c r="O84" i="9"/>
  <c r="P84" i="9"/>
  <c r="O85" i="9"/>
  <c r="P85" i="9"/>
  <c r="O86" i="9"/>
  <c r="P86" i="9"/>
  <c r="O87" i="9"/>
  <c r="P87" i="9"/>
  <c r="O88" i="9"/>
  <c r="P88" i="9"/>
  <c r="O89" i="9"/>
  <c r="P89" i="9"/>
  <c r="O90" i="9"/>
  <c r="P90" i="9"/>
  <c r="O91" i="9"/>
  <c r="P91" i="9"/>
  <c r="P97" i="9"/>
  <c r="O70" i="9"/>
  <c r="O72" i="9"/>
  <c r="O78" i="9"/>
  <c r="O97" i="9"/>
  <c r="P96" i="9"/>
  <c r="O96" i="9"/>
  <c r="O37" i="9"/>
  <c r="P37" i="9"/>
  <c r="O38" i="9"/>
  <c r="P38" i="9"/>
  <c r="O39" i="9"/>
  <c r="P39" i="9"/>
  <c r="O40" i="9"/>
  <c r="P40" i="9"/>
  <c r="O41" i="9"/>
  <c r="P41" i="9"/>
  <c r="O42" i="9"/>
  <c r="P42" i="9"/>
  <c r="O43" i="9"/>
  <c r="P43" i="9"/>
  <c r="O44" i="9"/>
  <c r="P44" i="9"/>
  <c r="O45" i="9"/>
  <c r="P45" i="9"/>
  <c r="O46" i="9"/>
  <c r="P46" i="9"/>
  <c r="O47" i="9"/>
  <c r="P47" i="9"/>
  <c r="O48" i="9"/>
  <c r="P48" i="9"/>
  <c r="O49" i="9"/>
  <c r="P49" i="9"/>
  <c r="O50" i="9"/>
  <c r="P50" i="9"/>
  <c r="O51" i="9"/>
  <c r="P51" i="9"/>
  <c r="O52" i="9"/>
  <c r="P52" i="9"/>
  <c r="O53" i="9"/>
  <c r="P53" i="9"/>
  <c r="O54" i="9"/>
  <c r="P54" i="9"/>
  <c r="O55" i="9"/>
  <c r="P55" i="9"/>
  <c r="O56" i="9"/>
  <c r="P56" i="9"/>
  <c r="O57" i="9"/>
  <c r="P57" i="9"/>
  <c r="O58" i="9"/>
  <c r="P58" i="9"/>
  <c r="O59" i="9"/>
  <c r="P59" i="9"/>
  <c r="P65" i="9"/>
  <c r="O65" i="9"/>
  <c r="P64" i="9"/>
  <c r="O64" i="9"/>
  <c r="O5" i="9"/>
  <c r="P5" i="9"/>
  <c r="P6" i="9"/>
  <c r="P7" i="9"/>
  <c r="O8" i="9"/>
  <c r="P8" i="9"/>
  <c r="O9" i="9"/>
  <c r="P9" i="9"/>
  <c r="P10" i="9"/>
  <c r="P11" i="9"/>
  <c r="O12" i="9"/>
  <c r="P12" i="9"/>
  <c r="O13" i="9"/>
  <c r="P13" i="9"/>
  <c r="O14" i="9"/>
  <c r="P14" i="9"/>
  <c r="O15" i="9"/>
  <c r="P15" i="9"/>
  <c r="O16" i="9"/>
  <c r="P16" i="9"/>
  <c r="O17" i="9"/>
  <c r="P17" i="9"/>
  <c r="O18" i="9"/>
  <c r="P18" i="9"/>
  <c r="O19" i="9"/>
  <c r="P19" i="9"/>
  <c r="O20" i="9"/>
  <c r="P20" i="9"/>
  <c r="P21" i="9"/>
  <c r="P22" i="9"/>
  <c r="P23" i="9"/>
  <c r="O24" i="9"/>
  <c r="P24" i="9"/>
  <c r="O25" i="9"/>
  <c r="P25" i="9"/>
  <c r="O26" i="9"/>
  <c r="P26" i="9"/>
  <c r="O27" i="9"/>
  <c r="P27" i="9"/>
  <c r="P33" i="9"/>
  <c r="O6" i="9"/>
  <c r="O7" i="9"/>
  <c r="O10" i="9"/>
  <c r="O11" i="9"/>
  <c r="O21" i="9"/>
  <c r="O22" i="9"/>
  <c r="O23" i="9"/>
  <c r="O33" i="9"/>
  <c r="P32" i="9"/>
  <c r="O32" i="9"/>
  <c r="O30" i="9"/>
  <c r="P30" i="9"/>
  <c r="E22" i="14"/>
  <c r="D22" i="14"/>
  <c r="C22" i="14"/>
  <c r="B22" i="14"/>
  <c r="V40" i="14"/>
  <c r="X40" i="14"/>
  <c r="V39" i="14"/>
  <c r="X39" i="14"/>
  <c r="V38" i="14"/>
  <c r="X38" i="14"/>
  <c r="V37" i="14"/>
  <c r="X37" i="14"/>
  <c r="V36" i="14"/>
  <c r="X36" i="14"/>
  <c r="V35" i="14"/>
  <c r="X35" i="14"/>
  <c r="V34" i="14"/>
  <c r="X34" i="14"/>
  <c r="V33" i="14"/>
  <c r="X33" i="14"/>
  <c r="V32" i="14"/>
  <c r="X32" i="14"/>
  <c r="V31" i="14"/>
  <c r="X31" i="14"/>
  <c r="V30" i="14"/>
  <c r="X30" i="14"/>
  <c r="V29" i="14"/>
  <c r="X29" i="14"/>
  <c r="O40" i="14"/>
  <c r="Q40" i="14"/>
  <c r="O39" i="14"/>
  <c r="Q39" i="14"/>
  <c r="O38" i="14"/>
  <c r="Q38" i="14"/>
  <c r="O37" i="14"/>
  <c r="Q37" i="14"/>
  <c r="O36" i="14"/>
  <c r="Q36" i="14"/>
  <c r="O35" i="14"/>
  <c r="Q35" i="14"/>
  <c r="O34" i="14"/>
  <c r="Q34" i="14"/>
  <c r="O33" i="14"/>
  <c r="Q33" i="14"/>
  <c r="O32" i="14"/>
  <c r="Q32" i="14"/>
  <c r="O31" i="14"/>
  <c r="Q31" i="14"/>
  <c r="O30" i="14"/>
  <c r="Q30" i="14"/>
  <c r="O29" i="14"/>
  <c r="Q29" i="14"/>
  <c r="H29" i="14"/>
  <c r="J29" i="14"/>
  <c r="N65" i="14"/>
  <c r="P57" i="14"/>
  <c r="N64" i="14"/>
  <c r="P56" i="14"/>
  <c r="N63" i="14"/>
  <c r="S54" i="14"/>
  <c r="N62" i="14"/>
  <c r="S53" i="14"/>
  <c r="N61" i="14"/>
  <c r="S52" i="14"/>
  <c r="B60" i="14"/>
  <c r="H40" i="14"/>
  <c r="J40" i="14"/>
  <c r="H39" i="14"/>
  <c r="J39" i="14"/>
  <c r="H38" i="14"/>
  <c r="J38" i="14"/>
  <c r="H36" i="14"/>
  <c r="J36" i="14"/>
  <c r="H35" i="14"/>
  <c r="J35" i="14"/>
  <c r="H34" i="14"/>
  <c r="J34" i="14"/>
  <c r="H32" i="14"/>
  <c r="J32" i="14"/>
  <c r="H31" i="14"/>
  <c r="J31" i="14"/>
  <c r="H30" i="14"/>
  <c r="J30" i="14"/>
  <c r="H33" i="14"/>
  <c r="C64" i="14"/>
  <c r="C63" i="14"/>
  <c r="B66" i="14"/>
  <c r="C66" i="14"/>
  <c r="Q273" i="12"/>
  <c r="Q274" i="12"/>
  <c r="Q275" i="12"/>
  <c r="Q276" i="12"/>
  <c r="Q277" i="12"/>
  <c r="Q278" i="12"/>
  <c r="Q279" i="12"/>
  <c r="Q280" i="12"/>
  <c r="Q281" i="12"/>
  <c r="Q282" i="12"/>
  <c r="Q283" i="12"/>
  <c r="Q284" i="12"/>
  <c r="Q285" i="12"/>
  <c r="Q286" i="12"/>
  <c r="Q287" i="12"/>
  <c r="Q288" i="12"/>
  <c r="Q289" i="12"/>
  <c r="Q290" i="12"/>
  <c r="Q272" i="12"/>
  <c r="Q270" i="12"/>
  <c r="Q269" i="12"/>
  <c r="Q242" i="12"/>
  <c r="Q243" i="12"/>
  <c r="Q244" i="12"/>
  <c r="Q245" i="12"/>
  <c r="Q246" i="12"/>
  <c r="Q247" i="12"/>
  <c r="Q248" i="12"/>
  <c r="Q249" i="12"/>
  <c r="Q250" i="12"/>
  <c r="Q251" i="12"/>
  <c r="Q252" i="12"/>
  <c r="Q253" i="12"/>
  <c r="Q254" i="12"/>
  <c r="Q255" i="12"/>
  <c r="Q256" i="12"/>
  <c r="Q257" i="12"/>
  <c r="Q258" i="12"/>
  <c r="Q259" i="12"/>
  <c r="Q260" i="12"/>
  <c r="Q261" i="12"/>
  <c r="Q262" i="12"/>
  <c r="Q263" i="12"/>
  <c r="Q264" i="12"/>
  <c r="Q265" i="12"/>
  <c r="Q266" i="12"/>
  <c r="Q267" i="12"/>
  <c r="Q241" i="12"/>
  <c r="Q237" i="12"/>
  <c r="Q238" i="12"/>
  <c r="Q239" i="12"/>
  <c r="Q236" i="12"/>
  <c r="Q224" i="12"/>
  <c r="Q225" i="12"/>
  <c r="Q226" i="12"/>
  <c r="Q227" i="12"/>
  <c r="Q228" i="12"/>
  <c r="Q229" i="12"/>
  <c r="Q230" i="12"/>
  <c r="Q231" i="12"/>
  <c r="Q232" i="12"/>
  <c r="Q233" i="12"/>
  <c r="Q234" i="12"/>
  <c r="Q223" i="12"/>
  <c r="Q158" i="12"/>
  <c r="Q159" i="12"/>
  <c r="Q160" i="12"/>
  <c r="Q161" i="12"/>
  <c r="Q162" i="12"/>
  <c r="Q163" i="12"/>
  <c r="Q164" i="12"/>
  <c r="Q165" i="12"/>
  <c r="Q166" i="12"/>
  <c r="Q167" i="12"/>
  <c r="Q168" i="12"/>
  <c r="Q169" i="12"/>
  <c r="Q170" i="12"/>
  <c r="Q171" i="12"/>
  <c r="Q172" i="12"/>
  <c r="Q173" i="12"/>
  <c r="Q174" i="12"/>
  <c r="Q175" i="12"/>
  <c r="Q176" i="12"/>
  <c r="Q177" i="12"/>
  <c r="Q178" i="12"/>
  <c r="Q179" i="12"/>
  <c r="Q180" i="12"/>
  <c r="Q181" i="12"/>
  <c r="Q182" i="12"/>
  <c r="Q183" i="12"/>
  <c r="Q184" i="12"/>
  <c r="Q185" i="12"/>
  <c r="Q186" i="12"/>
  <c r="Q187" i="12"/>
  <c r="Q188" i="12"/>
  <c r="Q189" i="12"/>
  <c r="Q190" i="12"/>
  <c r="Q191" i="12"/>
  <c r="Q192" i="12"/>
  <c r="Q193" i="12"/>
  <c r="Q194" i="12"/>
  <c r="Q195" i="12"/>
  <c r="Q196" i="12"/>
  <c r="Q197" i="12"/>
  <c r="Q198" i="12"/>
  <c r="Q199" i="12"/>
  <c r="Q200" i="12"/>
  <c r="Q201" i="12"/>
  <c r="Q202" i="12"/>
  <c r="Q203" i="12"/>
  <c r="Q204" i="12"/>
  <c r="Q205" i="12"/>
  <c r="Q206" i="12"/>
  <c r="Q207" i="12"/>
  <c r="Q208" i="12"/>
  <c r="Q209" i="12"/>
  <c r="Q210" i="12"/>
  <c r="Q211" i="12"/>
  <c r="Q212" i="12"/>
  <c r="Q213" i="12"/>
  <c r="Q214" i="12"/>
  <c r="Q215" i="12"/>
  <c r="Q157" i="12"/>
  <c r="Q144" i="12"/>
  <c r="Q145" i="12"/>
  <c r="Q146" i="12"/>
  <c r="Q147" i="12"/>
  <c r="Q148" i="12"/>
  <c r="Q149" i="12"/>
  <c r="Q150" i="12"/>
  <c r="Q151" i="12"/>
  <c r="Q152" i="12"/>
  <c r="Q153" i="12"/>
  <c r="Q154" i="12"/>
  <c r="Q155" i="12"/>
  <c r="Q143" i="12"/>
  <c r="Q126" i="12"/>
  <c r="Q127" i="12"/>
  <c r="Q128" i="12"/>
  <c r="Q129" i="12"/>
  <c r="Q130" i="12"/>
  <c r="Q131" i="12"/>
  <c r="Q132" i="12"/>
  <c r="Q133" i="12"/>
  <c r="Q134" i="12"/>
  <c r="Q135" i="12"/>
  <c r="Q136" i="12"/>
  <c r="Q137" i="12"/>
  <c r="Q138" i="12"/>
  <c r="Q139" i="12"/>
  <c r="Q140" i="12"/>
  <c r="Q141" i="12"/>
  <c r="Q125" i="12"/>
  <c r="Q121" i="12"/>
  <c r="Q122" i="12"/>
  <c r="Q123" i="12"/>
  <c r="Q120" i="12"/>
  <c r="Q102" i="12"/>
  <c r="Q103" i="12"/>
  <c r="Q104" i="12"/>
  <c r="Q105" i="12"/>
  <c r="Q106" i="12"/>
  <c r="Q107" i="12"/>
  <c r="Q108" i="12"/>
  <c r="Q109" i="12"/>
  <c r="Q110" i="12"/>
  <c r="Q111" i="12"/>
  <c r="Q112" i="12"/>
  <c r="Q113" i="12"/>
  <c r="Q114" i="12"/>
  <c r="Q115" i="12"/>
  <c r="Q116" i="12"/>
  <c r="Q117" i="12"/>
  <c r="Q118" i="12"/>
  <c r="Q101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Q97" i="12"/>
  <c r="Q98" i="12"/>
  <c r="Q99" i="12"/>
  <c r="Q63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45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7" i="12"/>
  <c r="Q303" i="12"/>
  <c r="Q304" i="12"/>
  <c r="F272" i="12"/>
  <c r="F269" i="12"/>
  <c r="F241" i="12"/>
  <c r="F236" i="12"/>
  <c r="F223" i="12"/>
  <c r="F157" i="12"/>
  <c r="F143" i="12"/>
  <c r="F125" i="12"/>
  <c r="F120" i="12"/>
  <c r="F101" i="12"/>
  <c r="F63" i="12"/>
  <c r="F45" i="12"/>
  <c r="F7" i="12"/>
  <c r="F303" i="12"/>
  <c r="F304" i="12"/>
  <c r="W304" i="12"/>
  <c r="P273" i="12"/>
  <c r="P274" i="12"/>
  <c r="P275" i="12"/>
  <c r="P276" i="12"/>
  <c r="P277" i="12"/>
  <c r="P278" i="12"/>
  <c r="P279" i="12"/>
  <c r="P280" i="12"/>
  <c r="P281" i="12"/>
  <c r="P282" i="12"/>
  <c r="P283" i="12"/>
  <c r="P284" i="12"/>
  <c r="P285" i="12"/>
  <c r="P286" i="12"/>
  <c r="P287" i="12"/>
  <c r="P288" i="12"/>
  <c r="P289" i="12"/>
  <c r="P290" i="12"/>
  <c r="P272" i="12"/>
  <c r="P270" i="12"/>
  <c r="P269" i="12"/>
  <c r="P242" i="12"/>
  <c r="P243" i="12"/>
  <c r="P244" i="12"/>
  <c r="P245" i="12"/>
  <c r="P246" i="12"/>
  <c r="P247" i="12"/>
  <c r="P248" i="12"/>
  <c r="P249" i="12"/>
  <c r="P250" i="12"/>
  <c r="P251" i="12"/>
  <c r="P252" i="12"/>
  <c r="P253" i="12"/>
  <c r="P254" i="12"/>
  <c r="P255" i="12"/>
  <c r="P256" i="12"/>
  <c r="P257" i="12"/>
  <c r="P258" i="12"/>
  <c r="P259" i="12"/>
  <c r="P260" i="12"/>
  <c r="P261" i="12"/>
  <c r="P262" i="12"/>
  <c r="P263" i="12"/>
  <c r="P264" i="12"/>
  <c r="P265" i="12"/>
  <c r="P266" i="12"/>
  <c r="P267" i="12"/>
  <c r="P241" i="12"/>
  <c r="P237" i="12"/>
  <c r="P238" i="12"/>
  <c r="P239" i="12"/>
  <c r="P236" i="12"/>
  <c r="P224" i="12"/>
  <c r="P225" i="12"/>
  <c r="P226" i="12"/>
  <c r="P227" i="12"/>
  <c r="P228" i="12"/>
  <c r="P229" i="12"/>
  <c r="P230" i="12"/>
  <c r="P231" i="12"/>
  <c r="P232" i="12"/>
  <c r="P233" i="12"/>
  <c r="P234" i="12"/>
  <c r="P223" i="12"/>
  <c r="P158" i="12"/>
  <c r="P159" i="12"/>
  <c r="P160" i="12"/>
  <c r="P161" i="12"/>
  <c r="P162" i="12"/>
  <c r="P163" i="12"/>
  <c r="P164" i="12"/>
  <c r="P165" i="12"/>
  <c r="P166" i="12"/>
  <c r="P167" i="12"/>
  <c r="P168" i="12"/>
  <c r="P169" i="12"/>
  <c r="P170" i="12"/>
  <c r="P171" i="12"/>
  <c r="P172" i="12"/>
  <c r="P173" i="12"/>
  <c r="P174" i="12"/>
  <c r="P175" i="12"/>
  <c r="P176" i="12"/>
  <c r="P177" i="12"/>
  <c r="P178" i="12"/>
  <c r="P179" i="12"/>
  <c r="P180" i="12"/>
  <c r="P181" i="12"/>
  <c r="P182" i="12"/>
  <c r="P183" i="12"/>
  <c r="P184" i="12"/>
  <c r="P185" i="12"/>
  <c r="P186" i="12"/>
  <c r="P187" i="12"/>
  <c r="P188" i="12"/>
  <c r="P189" i="12"/>
  <c r="P190" i="12"/>
  <c r="P191" i="12"/>
  <c r="P192" i="12"/>
  <c r="P193" i="12"/>
  <c r="P194" i="12"/>
  <c r="P195" i="12"/>
  <c r="P196" i="12"/>
  <c r="P197" i="12"/>
  <c r="P198" i="12"/>
  <c r="P199" i="12"/>
  <c r="P200" i="12"/>
  <c r="P201" i="12"/>
  <c r="P202" i="12"/>
  <c r="P203" i="12"/>
  <c r="P204" i="12"/>
  <c r="P205" i="12"/>
  <c r="P206" i="12"/>
  <c r="P207" i="12"/>
  <c r="P208" i="12"/>
  <c r="P209" i="12"/>
  <c r="P210" i="12"/>
  <c r="P211" i="12"/>
  <c r="P212" i="12"/>
  <c r="P213" i="12"/>
  <c r="P214" i="12"/>
  <c r="P215" i="12"/>
  <c r="P157" i="12"/>
  <c r="P144" i="12"/>
  <c r="P145" i="12"/>
  <c r="P146" i="12"/>
  <c r="P147" i="12"/>
  <c r="P148" i="12"/>
  <c r="P149" i="12"/>
  <c r="P150" i="12"/>
  <c r="P151" i="12"/>
  <c r="P152" i="12"/>
  <c r="P153" i="12"/>
  <c r="P154" i="12"/>
  <c r="P155" i="12"/>
  <c r="P143" i="12"/>
  <c r="P126" i="12"/>
  <c r="P127" i="12"/>
  <c r="P128" i="12"/>
  <c r="P129" i="12"/>
  <c r="P130" i="12"/>
  <c r="P131" i="12"/>
  <c r="P132" i="12"/>
  <c r="P133" i="12"/>
  <c r="P134" i="12"/>
  <c r="P135" i="12"/>
  <c r="P136" i="12"/>
  <c r="P137" i="12"/>
  <c r="P138" i="12"/>
  <c r="P139" i="12"/>
  <c r="P140" i="12"/>
  <c r="P141" i="12"/>
  <c r="P125" i="12"/>
  <c r="P121" i="12"/>
  <c r="P122" i="12"/>
  <c r="P123" i="12"/>
  <c r="P120" i="12"/>
  <c r="P102" i="12"/>
  <c r="P103" i="12"/>
  <c r="P104" i="12"/>
  <c r="P105" i="12"/>
  <c r="P106" i="12"/>
  <c r="P107" i="12"/>
  <c r="P108" i="12"/>
  <c r="P109" i="12"/>
  <c r="P110" i="12"/>
  <c r="P111" i="12"/>
  <c r="P112" i="12"/>
  <c r="P113" i="12"/>
  <c r="P114" i="12"/>
  <c r="P115" i="12"/>
  <c r="P116" i="12"/>
  <c r="P117" i="12"/>
  <c r="P118" i="12"/>
  <c r="P101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63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45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7" i="12"/>
  <c r="P303" i="12"/>
  <c r="P304" i="12"/>
  <c r="E272" i="12"/>
  <c r="E269" i="12"/>
  <c r="E241" i="12"/>
  <c r="E236" i="12"/>
  <c r="E223" i="12"/>
  <c r="E157" i="12"/>
  <c r="E143" i="12"/>
  <c r="E125" i="12"/>
  <c r="E120" i="12"/>
  <c r="E101" i="12"/>
  <c r="E63" i="12"/>
  <c r="E45" i="12"/>
  <c r="E7" i="12"/>
  <c r="E303" i="12"/>
  <c r="E304" i="12"/>
  <c r="V304" i="12"/>
  <c r="O273" i="12"/>
  <c r="O274" i="12"/>
  <c r="O275" i="12"/>
  <c r="O276" i="12"/>
  <c r="O277" i="12"/>
  <c r="O278" i="12"/>
  <c r="O279" i="12"/>
  <c r="O280" i="12"/>
  <c r="O281" i="12"/>
  <c r="O282" i="12"/>
  <c r="O283" i="12"/>
  <c r="O284" i="12"/>
  <c r="O285" i="12"/>
  <c r="O286" i="12"/>
  <c r="O287" i="12"/>
  <c r="O288" i="12"/>
  <c r="O289" i="12"/>
  <c r="O290" i="12"/>
  <c r="O272" i="12"/>
  <c r="O270" i="12"/>
  <c r="O269" i="12"/>
  <c r="O242" i="12"/>
  <c r="O243" i="12"/>
  <c r="O244" i="12"/>
  <c r="O245" i="12"/>
  <c r="O246" i="12"/>
  <c r="O247" i="12"/>
  <c r="O248" i="12"/>
  <c r="O249" i="12"/>
  <c r="O250" i="12"/>
  <c r="O251" i="12"/>
  <c r="O252" i="12"/>
  <c r="O253" i="12"/>
  <c r="O254" i="12"/>
  <c r="O255" i="12"/>
  <c r="O256" i="12"/>
  <c r="O257" i="12"/>
  <c r="O258" i="12"/>
  <c r="O259" i="12"/>
  <c r="O260" i="12"/>
  <c r="O261" i="12"/>
  <c r="O262" i="12"/>
  <c r="O263" i="12"/>
  <c r="O264" i="12"/>
  <c r="O265" i="12"/>
  <c r="O266" i="12"/>
  <c r="O267" i="12"/>
  <c r="O241" i="12"/>
  <c r="O237" i="12"/>
  <c r="O238" i="12"/>
  <c r="O239" i="12"/>
  <c r="O236" i="12"/>
  <c r="O224" i="12"/>
  <c r="O225" i="12"/>
  <c r="O226" i="12"/>
  <c r="O227" i="12"/>
  <c r="O228" i="12"/>
  <c r="O229" i="12"/>
  <c r="O230" i="12"/>
  <c r="O231" i="12"/>
  <c r="O232" i="12"/>
  <c r="O233" i="12"/>
  <c r="O234" i="12"/>
  <c r="O223" i="12"/>
  <c r="O158" i="12"/>
  <c r="O159" i="12"/>
  <c r="O160" i="12"/>
  <c r="O161" i="12"/>
  <c r="O162" i="12"/>
  <c r="O163" i="12"/>
  <c r="O164" i="12"/>
  <c r="O165" i="12"/>
  <c r="O166" i="12"/>
  <c r="O167" i="12"/>
  <c r="O168" i="12"/>
  <c r="O169" i="12"/>
  <c r="O170" i="12"/>
  <c r="O171" i="12"/>
  <c r="O172" i="12"/>
  <c r="O173" i="12"/>
  <c r="O174" i="12"/>
  <c r="O175" i="12"/>
  <c r="O176" i="12"/>
  <c r="O177" i="12"/>
  <c r="O178" i="12"/>
  <c r="O179" i="12"/>
  <c r="O180" i="12"/>
  <c r="O181" i="12"/>
  <c r="O182" i="12"/>
  <c r="O183" i="12"/>
  <c r="O184" i="12"/>
  <c r="O185" i="12"/>
  <c r="O186" i="12"/>
  <c r="O187" i="12"/>
  <c r="O188" i="12"/>
  <c r="O189" i="12"/>
  <c r="O190" i="12"/>
  <c r="O191" i="12"/>
  <c r="O192" i="12"/>
  <c r="O193" i="12"/>
  <c r="O194" i="12"/>
  <c r="O195" i="12"/>
  <c r="O196" i="12"/>
  <c r="O197" i="12"/>
  <c r="O198" i="12"/>
  <c r="O199" i="12"/>
  <c r="O200" i="12"/>
  <c r="O201" i="12"/>
  <c r="O202" i="12"/>
  <c r="O203" i="12"/>
  <c r="O204" i="12"/>
  <c r="O205" i="12"/>
  <c r="O206" i="12"/>
  <c r="O207" i="12"/>
  <c r="O208" i="12"/>
  <c r="O209" i="12"/>
  <c r="O210" i="12"/>
  <c r="O211" i="12"/>
  <c r="O212" i="12"/>
  <c r="O213" i="12"/>
  <c r="O214" i="12"/>
  <c r="O215" i="12"/>
  <c r="O157" i="12"/>
  <c r="O144" i="12"/>
  <c r="O145" i="12"/>
  <c r="O146" i="12"/>
  <c r="O147" i="12"/>
  <c r="O148" i="12"/>
  <c r="O149" i="12"/>
  <c r="O150" i="12"/>
  <c r="O151" i="12"/>
  <c r="O152" i="12"/>
  <c r="O153" i="12"/>
  <c r="O154" i="12"/>
  <c r="O155" i="12"/>
  <c r="O143" i="12"/>
  <c r="O126" i="12"/>
  <c r="O127" i="12"/>
  <c r="O128" i="12"/>
  <c r="O129" i="12"/>
  <c r="O130" i="12"/>
  <c r="O131" i="12"/>
  <c r="O132" i="12"/>
  <c r="O133" i="12"/>
  <c r="O134" i="12"/>
  <c r="O135" i="12"/>
  <c r="O136" i="12"/>
  <c r="O137" i="12"/>
  <c r="O138" i="12"/>
  <c r="O139" i="12"/>
  <c r="O140" i="12"/>
  <c r="O141" i="12"/>
  <c r="O125" i="12"/>
  <c r="O121" i="12"/>
  <c r="O122" i="12"/>
  <c r="O123" i="12"/>
  <c r="O120" i="12"/>
  <c r="O102" i="12"/>
  <c r="O103" i="12"/>
  <c r="O104" i="12"/>
  <c r="O105" i="12"/>
  <c r="O106" i="12"/>
  <c r="O107" i="12"/>
  <c r="O108" i="12"/>
  <c r="O109" i="12"/>
  <c r="O110" i="12"/>
  <c r="O111" i="12"/>
  <c r="O112" i="12"/>
  <c r="O113" i="12"/>
  <c r="O114" i="12"/>
  <c r="O115" i="12"/>
  <c r="O116" i="12"/>
  <c r="O117" i="12"/>
  <c r="O118" i="12"/>
  <c r="O101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7" i="12"/>
  <c r="O78" i="12"/>
  <c r="O79" i="12"/>
  <c r="O80" i="12"/>
  <c r="O81" i="12"/>
  <c r="O82" i="12"/>
  <c r="O83" i="12"/>
  <c r="O84" i="12"/>
  <c r="O85" i="12"/>
  <c r="O86" i="12"/>
  <c r="O87" i="12"/>
  <c r="O88" i="12"/>
  <c r="O89" i="12"/>
  <c r="O90" i="12"/>
  <c r="O91" i="12"/>
  <c r="O92" i="12"/>
  <c r="O93" i="12"/>
  <c r="O94" i="12"/>
  <c r="O95" i="12"/>
  <c r="O96" i="12"/>
  <c r="O97" i="12"/>
  <c r="O98" i="12"/>
  <c r="O99" i="12"/>
  <c r="O63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45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7" i="12"/>
  <c r="O303" i="12"/>
  <c r="O304" i="12"/>
  <c r="D272" i="12"/>
  <c r="D269" i="12"/>
  <c r="D241" i="12"/>
  <c r="D236" i="12"/>
  <c r="D223" i="12"/>
  <c r="D157" i="12"/>
  <c r="D143" i="12"/>
  <c r="D125" i="12"/>
  <c r="D120" i="12"/>
  <c r="D101" i="12"/>
  <c r="D63" i="12"/>
  <c r="D7" i="12"/>
  <c r="U304" i="12"/>
  <c r="N273" i="12"/>
  <c r="N274" i="12"/>
  <c r="N275" i="12"/>
  <c r="N276" i="12"/>
  <c r="N277" i="12"/>
  <c r="N278" i="12"/>
  <c r="N279" i="12"/>
  <c r="N280" i="12"/>
  <c r="N281" i="12"/>
  <c r="N282" i="12"/>
  <c r="N283" i="12"/>
  <c r="N284" i="12"/>
  <c r="N285" i="12"/>
  <c r="N286" i="12"/>
  <c r="N287" i="12"/>
  <c r="N288" i="12"/>
  <c r="N289" i="12"/>
  <c r="N290" i="12"/>
  <c r="N272" i="12"/>
  <c r="N270" i="12"/>
  <c r="N269" i="12"/>
  <c r="N242" i="12"/>
  <c r="N243" i="12"/>
  <c r="N244" i="12"/>
  <c r="N245" i="12"/>
  <c r="N246" i="12"/>
  <c r="N247" i="12"/>
  <c r="N248" i="12"/>
  <c r="N249" i="12"/>
  <c r="N250" i="12"/>
  <c r="N251" i="12"/>
  <c r="N252" i="12"/>
  <c r="N253" i="12"/>
  <c r="N254" i="12"/>
  <c r="N255" i="12"/>
  <c r="N256" i="12"/>
  <c r="N257" i="12"/>
  <c r="N258" i="12"/>
  <c r="N259" i="12"/>
  <c r="N260" i="12"/>
  <c r="N261" i="12"/>
  <c r="N262" i="12"/>
  <c r="N263" i="12"/>
  <c r="N264" i="12"/>
  <c r="N265" i="12"/>
  <c r="N266" i="12"/>
  <c r="N267" i="12"/>
  <c r="N241" i="12"/>
  <c r="N237" i="12"/>
  <c r="N238" i="12"/>
  <c r="N239" i="12"/>
  <c r="N236" i="12"/>
  <c r="N224" i="12"/>
  <c r="N225" i="12"/>
  <c r="N226" i="12"/>
  <c r="N227" i="12"/>
  <c r="N228" i="12"/>
  <c r="N229" i="12"/>
  <c r="N230" i="12"/>
  <c r="N231" i="12"/>
  <c r="N232" i="12"/>
  <c r="N233" i="12"/>
  <c r="N234" i="12"/>
  <c r="N223" i="12"/>
  <c r="N158" i="12"/>
  <c r="N159" i="12"/>
  <c r="N160" i="12"/>
  <c r="N161" i="12"/>
  <c r="N162" i="12"/>
  <c r="N163" i="12"/>
  <c r="N164" i="12"/>
  <c r="N165" i="12"/>
  <c r="N166" i="12"/>
  <c r="N167" i="12"/>
  <c r="N168" i="12"/>
  <c r="N169" i="12"/>
  <c r="N170" i="12"/>
  <c r="N171" i="12"/>
  <c r="N172" i="12"/>
  <c r="N173" i="12"/>
  <c r="N174" i="12"/>
  <c r="N175" i="12"/>
  <c r="N176" i="12"/>
  <c r="N177" i="12"/>
  <c r="N178" i="12"/>
  <c r="N179" i="12"/>
  <c r="N180" i="12"/>
  <c r="N181" i="12"/>
  <c r="N182" i="12"/>
  <c r="N183" i="12"/>
  <c r="N184" i="12"/>
  <c r="N185" i="12"/>
  <c r="N186" i="12"/>
  <c r="N187" i="12"/>
  <c r="N188" i="12"/>
  <c r="N189" i="12"/>
  <c r="N190" i="12"/>
  <c r="N191" i="12"/>
  <c r="N192" i="12"/>
  <c r="N193" i="12"/>
  <c r="N194" i="12"/>
  <c r="N195" i="12"/>
  <c r="N196" i="12"/>
  <c r="N197" i="12"/>
  <c r="N198" i="12"/>
  <c r="N199" i="12"/>
  <c r="N200" i="12"/>
  <c r="N201" i="12"/>
  <c r="N202" i="12"/>
  <c r="N203" i="12"/>
  <c r="N204" i="12"/>
  <c r="N205" i="12"/>
  <c r="N206" i="12"/>
  <c r="N207" i="12"/>
  <c r="N208" i="12"/>
  <c r="N209" i="12"/>
  <c r="N210" i="12"/>
  <c r="N211" i="12"/>
  <c r="N212" i="12"/>
  <c r="N213" i="12"/>
  <c r="N214" i="12"/>
  <c r="N215" i="12"/>
  <c r="N157" i="12"/>
  <c r="N144" i="12"/>
  <c r="N145" i="12"/>
  <c r="N146" i="12"/>
  <c r="N147" i="12"/>
  <c r="N148" i="12"/>
  <c r="N149" i="12"/>
  <c r="N150" i="12"/>
  <c r="N151" i="12"/>
  <c r="N152" i="12"/>
  <c r="N153" i="12"/>
  <c r="N154" i="12"/>
  <c r="N155" i="12"/>
  <c r="N143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140" i="12"/>
  <c r="N141" i="12"/>
  <c r="N125" i="12"/>
  <c r="N121" i="12"/>
  <c r="N122" i="12"/>
  <c r="N123" i="12"/>
  <c r="N120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01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63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45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7" i="12"/>
  <c r="N303" i="12"/>
  <c r="N304" i="12"/>
  <c r="T304" i="12"/>
  <c r="G236" i="12"/>
  <c r="G120" i="12"/>
  <c r="G303" i="12"/>
  <c r="G304" i="12"/>
  <c r="R122" i="12"/>
  <c r="R120" i="12"/>
  <c r="AG44" i="12"/>
  <c r="W120" i="12"/>
  <c r="AF44" i="12"/>
  <c r="V120" i="12"/>
  <c r="AE44" i="12"/>
  <c r="AD44" i="12"/>
  <c r="AC44" i="12"/>
  <c r="R237" i="12"/>
  <c r="R236" i="12"/>
  <c r="X236" i="12"/>
  <c r="AG48" i="12"/>
  <c r="AF48" i="12"/>
  <c r="V236" i="12"/>
  <c r="AE48" i="12"/>
  <c r="AD48" i="12"/>
  <c r="AC48" i="12"/>
  <c r="W223" i="12"/>
  <c r="AF51" i="12"/>
  <c r="V223" i="12"/>
  <c r="AE51" i="12"/>
  <c r="U223" i="12"/>
  <c r="AD51" i="12"/>
  <c r="W272" i="12"/>
  <c r="AF50" i="12"/>
  <c r="V272" i="12"/>
  <c r="AE50" i="12"/>
  <c r="U272" i="12"/>
  <c r="AD50" i="12"/>
  <c r="W241" i="12"/>
  <c r="AF49" i="12"/>
  <c r="V241" i="12"/>
  <c r="AE49" i="12"/>
  <c r="U241" i="12"/>
  <c r="AD49" i="12"/>
  <c r="W157" i="12"/>
  <c r="AF47" i="12"/>
  <c r="V157" i="12"/>
  <c r="AE47" i="12"/>
  <c r="U157" i="12"/>
  <c r="AD47" i="12"/>
  <c r="W143" i="12"/>
  <c r="AF46" i="12"/>
  <c r="V143" i="12"/>
  <c r="AE46" i="12"/>
  <c r="U143" i="12"/>
  <c r="AD46" i="12"/>
  <c r="W125" i="12"/>
  <c r="AF45" i="12"/>
  <c r="V125" i="12"/>
  <c r="AE45" i="12"/>
  <c r="U125" i="12"/>
  <c r="AD45" i="12"/>
  <c r="W101" i="12"/>
  <c r="AF43" i="12"/>
  <c r="V101" i="12"/>
  <c r="AE43" i="12"/>
  <c r="U101" i="12"/>
  <c r="AD43" i="12"/>
  <c r="W63" i="12"/>
  <c r="AF42" i="12"/>
  <c r="V63" i="12"/>
  <c r="AE42" i="12"/>
  <c r="U63" i="12"/>
  <c r="AD42" i="12"/>
  <c r="W45" i="12"/>
  <c r="AF41" i="12"/>
  <c r="V45" i="12"/>
  <c r="AE41" i="12"/>
  <c r="U45" i="12"/>
  <c r="AD41" i="12"/>
  <c r="W7" i="12"/>
  <c r="AF40" i="12"/>
  <c r="V7" i="12"/>
  <c r="AE40" i="12"/>
  <c r="U7" i="12"/>
  <c r="AD40" i="12"/>
  <c r="T223" i="12"/>
  <c r="AC51" i="12"/>
  <c r="T272" i="12"/>
  <c r="AC50" i="12"/>
  <c r="T241" i="12"/>
  <c r="AC49" i="12"/>
  <c r="T157" i="12"/>
  <c r="AC47" i="12"/>
  <c r="T143" i="12"/>
  <c r="AC46" i="12"/>
  <c r="T125" i="12"/>
  <c r="AC45" i="12"/>
  <c r="T101" i="12"/>
  <c r="AC43" i="12"/>
  <c r="T63" i="12"/>
  <c r="AC42" i="12"/>
  <c r="T45" i="12"/>
  <c r="AC41" i="12"/>
  <c r="T7" i="12"/>
  <c r="AC40" i="12"/>
  <c r="W303" i="12"/>
  <c r="V303" i="12"/>
  <c r="U303" i="12"/>
  <c r="T303" i="12"/>
  <c r="U269" i="12"/>
  <c r="T269" i="12"/>
  <c r="N216" i="12"/>
  <c r="N219" i="12"/>
  <c r="N220" i="12"/>
  <c r="N221" i="12"/>
  <c r="N293" i="12"/>
  <c r="N294" i="12"/>
  <c r="N295" i="12"/>
  <c r="N296" i="12"/>
  <c r="N297" i="12"/>
  <c r="N298" i="12"/>
  <c r="N300" i="12"/>
  <c r="R303" i="12"/>
  <c r="Q300" i="12"/>
  <c r="P300" i="12"/>
  <c r="O300" i="12"/>
  <c r="Q298" i="12"/>
  <c r="P298" i="12"/>
  <c r="O298" i="12"/>
  <c r="Q297" i="12"/>
  <c r="P297" i="12"/>
  <c r="O297" i="12"/>
  <c r="Q296" i="12"/>
  <c r="P296" i="12"/>
  <c r="O296" i="12"/>
  <c r="Q295" i="12"/>
  <c r="P295" i="12"/>
  <c r="O295" i="12"/>
  <c r="Q294" i="12"/>
  <c r="P294" i="12"/>
  <c r="O294" i="12"/>
  <c r="Q293" i="12"/>
  <c r="P293" i="12"/>
  <c r="O293" i="12"/>
  <c r="Q221" i="12"/>
  <c r="P221" i="12"/>
  <c r="O221" i="12"/>
  <c r="Q220" i="12"/>
  <c r="P220" i="12"/>
  <c r="O220" i="12"/>
  <c r="Q219" i="12"/>
  <c r="P219" i="12"/>
  <c r="O219" i="12"/>
  <c r="Q216" i="12"/>
  <c r="P216" i="12"/>
  <c r="O216" i="12"/>
  <c r="P126" i="9"/>
  <c r="H30" i="9"/>
  <c r="O30" i="7"/>
  <c r="P30" i="7"/>
  <c r="Q30" i="7"/>
  <c r="R30" i="7"/>
  <c r="S30" i="7"/>
  <c r="T30" i="7"/>
  <c r="V30" i="7"/>
  <c r="C30" i="9"/>
  <c r="H29" i="10"/>
  <c r="E23" i="9"/>
  <c r="O23" i="7"/>
  <c r="P23" i="7"/>
  <c r="Q23" i="7"/>
  <c r="R23" i="7"/>
  <c r="T23" i="7"/>
  <c r="V23" i="7"/>
  <c r="C23" i="9"/>
  <c r="E22" i="10"/>
  <c r="M29" i="10"/>
  <c r="G25" i="9"/>
  <c r="O25" i="7"/>
  <c r="P25" i="7"/>
  <c r="Q25" i="7"/>
  <c r="R25" i="7"/>
  <c r="S25" i="7"/>
  <c r="T25" i="7"/>
  <c r="V25" i="7"/>
  <c r="C25" i="9"/>
  <c r="G24" i="10"/>
  <c r="E25" i="9"/>
  <c r="E24" i="10"/>
  <c r="L24" i="10"/>
  <c r="U29" i="10"/>
  <c r="O123" i="9"/>
  <c r="P123" i="9"/>
  <c r="H27" i="9"/>
  <c r="O27" i="7"/>
  <c r="P27" i="7"/>
  <c r="Q27" i="7"/>
  <c r="R27" i="7"/>
  <c r="V27" i="7"/>
  <c r="C27" i="9"/>
  <c r="H26" i="10"/>
  <c r="M26" i="10"/>
  <c r="U26" i="10"/>
  <c r="P122" i="9"/>
  <c r="H26" i="9"/>
  <c r="O26" i="7"/>
  <c r="P26" i="7"/>
  <c r="Q26" i="7"/>
  <c r="R26" i="7"/>
  <c r="S26" i="7"/>
  <c r="T26" i="7"/>
  <c r="V26" i="7"/>
  <c r="C26" i="9"/>
  <c r="H25" i="10"/>
  <c r="M25" i="10"/>
  <c r="U25" i="10"/>
  <c r="P121" i="9"/>
  <c r="H25" i="9"/>
  <c r="H24" i="10"/>
  <c r="M24" i="10"/>
  <c r="U24" i="10"/>
  <c r="O120" i="9"/>
  <c r="P120" i="9"/>
  <c r="H24" i="9"/>
  <c r="O24" i="7"/>
  <c r="P24" i="7"/>
  <c r="Q24" i="7"/>
  <c r="R24" i="7"/>
  <c r="T24" i="7"/>
  <c r="V24" i="7"/>
  <c r="C24" i="9"/>
  <c r="H23" i="10"/>
  <c r="M23" i="10"/>
  <c r="U23" i="10"/>
  <c r="O119" i="9"/>
  <c r="P119" i="9"/>
  <c r="H23" i="9"/>
  <c r="H22" i="10"/>
  <c r="M22" i="10"/>
  <c r="U22" i="10"/>
  <c r="P118" i="9"/>
  <c r="H22" i="9"/>
  <c r="O22" i="7"/>
  <c r="P22" i="7"/>
  <c r="Q22" i="7"/>
  <c r="R22" i="7"/>
  <c r="S22" i="7"/>
  <c r="T22" i="7"/>
  <c r="V22" i="7"/>
  <c r="C22" i="9"/>
  <c r="H21" i="10"/>
  <c r="M21" i="10"/>
  <c r="U21" i="10"/>
  <c r="O117" i="9"/>
  <c r="P117" i="9"/>
  <c r="H21" i="9"/>
  <c r="O21" i="7"/>
  <c r="P21" i="7"/>
  <c r="Q21" i="7"/>
  <c r="R21" i="7"/>
  <c r="T21" i="7"/>
  <c r="V21" i="7"/>
  <c r="C21" i="9"/>
  <c r="H20" i="10"/>
  <c r="M20" i="10"/>
  <c r="U20" i="10"/>
  <c r="O116" i="9"/>
  <c r="P116" i="9"/>
  <c r="H20" i="9"/>
  <c r="O20" i="7"/>
  <c r="P20" i="7"/>
  <c r="Q20" i="7"/>
  <c r="R20" i="7"/>
  <c r="T20" i="7"/>
  <c r="V20" i="7"/>
  <c r="C20" i="9"/>
  <c r="H19" i="10"/>
  <c r="M19" i="10"/>
  <c r="U19" i="10"/>
  <c r="P115" i="9"/>
  <c r="H19" i="9"/>
  <c r="O19" i="7"/>
  <c r="P19" i="7"/>
  <c r="Q19" i="7"/>
  <c r="V19" i="7"/>
  <c r="C19" i="9"/>
  <c r="H18" i="10"/>
  <c r="M18" i="10"/>
  <c r="U18" i="10"/>
  <c r="O114" i="9"/>
  <c r="P114" i="9"/>
  <c r="H18" i="9"/>
  <c r="O18" i="7"/>
  <c r="P18" i="7"/>
  <c r="Q18" i="7"/>
  <c r="R18" i="7"/>
  <c r="T18" i="7"/>
  <c r="V18" i="7"/>
  <c r="C18" i="9"/>
  <c r="H17" i="10"/>
  <c r="M17" i="10"/>
  <c r="U17" i="10"/>
  <c r="O113" i="9"/>
  <c r="P113" i="9"/>
  <c r="H17" i="9"/>
  <c r="O17" i="7"/>
  <c r="P17" i="7"/>
  <c r="Q17" i="7"/>
  <c r="R17" i="7"/>
  <c r="T17" i="7"/>
  <c r="V17" i="7"/>
  <c r="C17" i="9"/>
  <c r="H16" i="10"/>
  <c r="M16" i="10"/>
  <c r="U16" i="10"/>
  <c r="P112" i="9"/>
  <c r="H16" i="9"/>
  <c r="P16" i="7"/>
  <c r="Q16" i="7"/>
  <c r="R16" i="7"/>
  <c r="S16" i="7"/>
  <c r="V16" i="7"/>
  <c r="C16" i="9"/>
  <c r="H15" i="10"/>
  <c r="M15" i="10"/>
  <c r="U15" i="10"/>
  <c r="O111" i="9"/>
  <c r="P111" i="9"/>
  <c r="H15" i="9"/>
  <c r="O15" i="7"/>
  <c r="P15" i="7"/>
  <c r="Q15" i="7"/>
  <c r="R15" i="7"/>
  <c r="T15" i="7"/>
  <c r="V15" i="7"/>
  <c r="C15" i="9"/>
  <c r="H14" i="10"/>
  <c r="M14" i="10"/>
  <c r="U14" i="10"/>
  <c r="O110" i="9"/>
  <c r="P110" i="9"/>
  <c r="H14" i="9"/>
  <c r="O14" i="7"/>
  <c r="P14" i="7"/>
  <c r="Q14" i="7"/>
  <c r="R14" i="7"/>
  <c r="S14" i="7"/>
  <c r="T14" i="7"/>
  <c r="V14" i="7"/>
  <c r="C14" i="9"/>
  <c r="H13" i="10"/>
  <c r="M13" i="10"/>
  <c r="U13" i="10"/>
  <c r="O109" i="9"/>
  <c r="P109" i="9"/>
  <c r="H13" i="9"/>
  <c r="O13" i="7"/>
  <c r="P13" i="7"/>
  <c r="Q13" i="7"/>
  <c r="R13" i="7"/>
  <c r="T13" i="7"/>
  <c r="V13" i="7"/>
  <c r="C13" i="9"/>
  <c r="H12" i="10"/>
  <c r="M12" i="10"/>
  <c r="U12" i="10"/>
  <c r="P108" i="9"/>
  <c r="H12" i="9"/>
  <c r="O12" i="7"/>
  <c r="P12" i="7"/>
  <c r="Q12" i="7"/>
  <c r="R12" i="7"/>
  <c r="S12" i="7"/>
  <c r="T12" i="7"/>
  <c r="V12" i="7"/>
  <c r="C12" i="9"/>
  <c r="H11" i="10"/>
  <c r="M11" i="10"/>
  <c r="U11" i="10"/>
  <c r="P107" i="9"/>
  <c r="H11" i="9"/>
  <c r="P11" i="7"/>
  <c r="Q11" i="7"/>
  <c r="R11" i="7"/>
  <c r="S11" i="7"/>
  <c r="V11" i="7"/>
  <c r="C11" i="9"/>
  <c r="H10" i="10"/>
  <c r="M10" i="10"/>
  <c r="U10" i="10"/>
  <c r="O106" i="9"/>
  <c r="P106" i="9"/>
  <c r="H10" i="9"/>
  <c r="P10" i="7"/>
  <c r="Q10" i="7"/>
  <c r="R10" i="7"/>
  <c r="V10" i="7"/>
  <c r="C10" i="9"/>
  <c r="H9" i="10"/>
  <c r="M9" i="10"/>
  <c r="U9" i="10"/>
  <c r="O105" i="9"/>
  <c r="P105" i="9"/>
  <c r="H9" i="9"/>
  <c r="O9" i="7"/>
  <c r="P9" i="7"/>
  <c r="Q9" i="7"/>
  <c r="R9" i="7"/>
  <c r="T9" i="7"/>
  <c r="V9" i="7"/>
  <c r="C9" i="9"/>
  <c r="H8" i="10"/>
  <c r="M8" i="10"/>
  <c r="U8" i="10"/>
  <c r="O104" i="9"/>
  <c r="P104" i="9"/>
  <c r="H8" i="9"/>
  <c r="O8" i="7"/>
  <c r="P8" i="7"/>
  <c r="Q8" i="7"/>
  <c r="V8" i="7"/>
  <c r="C8" i="9"/>
  <c r="H7" i="10"/>
  <c r="M7" i="10"/>
  <c r="U7" i="10"/>
  <c r="O103" i="9"/>
  <c r="P103" i="9"/>
  <c r="H7" i="9"/>
  <c r="O7" i="7"/>
  <c r="P7" i="7"/>
  <c r="Q7" i="7"/>
  <c r="R7" i="7"/>
  <c r="T7" i="7"/>
  <c r="V7" i="7"/>
  <c r="C7" i="9"/>
  <c r="H6" i="10"/>
  <c r="M6" i="10"/>
  <c r="U6" i="10"/>
  <c r="P102" i="9"/>
  <c r="H6" i="9"/>
  <c r="O6" i="7"/>
  <c r="P6" i="7"/>
  <c r="Q6" i="7"/>
  <c r="R6" i="7"/>
  <c r="S6" i="7"/>
  <c r="T6" i="7"/>
  <c r="V6" i="7"/>
  <c r="C6" i="9"/>
  <c r="H5" i="10"/>
  <c r="M5" i="10"/>
  <c r="U5" i="10"/>
  <c r="O101" i="9"/>
  <c r="P101" i="9"/>
  <c r="H5" i="9"/>
  <c r="R8" i="7"/>
  <c r="T8" i="7"/>
  <c r="O10" i="7"/>
  <c r="T10" i="7"/>
  <c r="O11" i="7"/>
  <c r="T11" i="7"/>
  <c r="O16" i="7"/>
  <c r="T16" i="7"/>
  <c r="R19" i="7"/>
  <c r="T19" i="7"/>
  <c r="S27" i="7"/>
  <c r="T27" i="7"/>
  <c r="T35" i="7"/>
  <c r="C5" i="9"/>
  <c r="H4" i="10"/>
  <c r="M4" i="10"/>
  <c r="U4" i="10"/>
  <c r="O94" i="9"/>
  <c r="P94" i="9"/>
  <c r="G30" i="9"/>
  <c r="G29" i="10"/>
  <c r="L29" i="10"/>
  <c r="Q29" i="10"/>
  <c r="T29" i="10"/>
  <c r="G28" i="10"/>
  <c r="L28" i="10"/>
  <c r="Q28" i="10"/>
  <c r="T28" i="10"/>
  <c r="G27" i="10"/>
  <c r="L27" i="10"/>
  <c r="Q27" i="10"/>
  <c r="T27" i="10"/>
  <c r="G27" i="9"/>
  <c r="G26" i="10"/>
  <c r="L26" i="10"/>
  <c r="Q26" i="10"/>
  <c r="T26" i="10"/>
  <c r="G26" i="9"/>
  <c r="G25" i="10"/>
  <c r="L25" i="10"/>
  <c r="Q25" i="10"/>
  <c r="T25" i="10"/>
  <c r="Q24" i="10"/>
  <c r="T24" i="10"/>
  <c r="G24" i="9"/>
  <c r="G23" i="10"/>
  <c r="L23" i="10"/>
  <c r="Q23" i="10"/>
  <c r="T23" i="10"/>
  <c r="G23" i="9"/>
  <c r="G22" i="10"/>
  <c r="L22" i="10"/>
  <c r="Q22" i="10"/>
  <c r="T22" i="10"/>
  <c r="G22" i="9"/>
  <c r="G21" i="10"/>
  <c r="L21" i="10"/>
  <c r="Q21" i="10"/>
  <c r="T21" i="10"/>
  <c r="G21" i="9"/>
  <c r="G20" i="10"/>
  <c r="L20" i="10"/>
  <c r="Q20" i="10"/>
  <c r="T20" i="10"/>
  <c r="G20" i="9"/>
  <c r="G19" i="10"/>
  <c r="L19" i="10"/>
  <c r="Q19" i="10"/>
  <c r="T19" i="10"/>
  <c r="G19" i="9"/>
  <c r="G18" i="10"/>
  <c r="L18" i="10"/>
  <c r="Q18" i="10"/>
  <c r="T18" i="10"/>
  <c r="G18" i="9"/>
  <c r="G17" i="10"/>
  <c r="L17" i="10"/>
  <c r="Q17" i="10"/>
  <c r="T17" i="10"/>
  <c r="G17" i="9"/>
  <c r="G16" i="10"/>
  <c r="L16" i="10"/>
  <c r="Q16" i="10"/>
  <c r="T16" i="10"/>
  <c r="G16" i="9"/>
  <c r="G15" i="10"/>
  <c r="L15" i="10"/>
  <c r="Q15" i="10"/>
  <c r="T15" i="10"/>
  <c r="G15" i="9"/>
  <c r="G14" i="10"/>
  <c r="L14" i="10"/>
  <c r="Q14" i="10"/>
  <c r="T14" i="10"/>
  <c r="G14" i="9"/>
  <c r="G13" i="10"/>
  <c r="L13" i="10"/>
  <c r="Q13" i="10"/>
  <c r="T13" i="10"/>
  <c r="G13" i="9"/>
  <c r="G12" i="10"/>
  <c r="L12" i="10"/>
  <c r="Q12" i="10"/>
  <c r="T12" i="10"/>
  <c r="G12" i="9"/>
  <c r="G11" i="10"/>
  <c r="L11" i="10"/>
  <c r="Q11" i="10"/>
  <c r="T11" i="10"/>
  <c r="G11" i="9"/>
  <c r="G10" i="10"/>
  <c r="L10" i="10"/>
  <c r="Q10" i="10"/>
  <c r="T10" i="10"/>
  <c r="G10" i="9"/>
  <c r="G9" i="10"/>
  <c r="L9" i="10"/>
  <c r="Q9" i="10"/>
  <c r="T9" i="10"/>
  <c r="G9" i="9"/>
  <c r="G8" i="10"/>
  <c r="L8" i="10"/>
  <c r="Q8" i="10"/>
  <c r="T8" i="10"/>
  <c r="G8" i="9"/>
  <c r="G7" i="10"/>
  <c r="L7" i="10"/>
  <c r="Q7" i="10"/>
  <c r="T7" i="10"/>
  <c r="G7" i="9"/>
  <c r="G6" i="10"/>
  <c r="L6" i="10"/>
  <c r="Q6" i="10"/>
  <c r="T6" i="10"/>
  <c r="G6" i="9"/>
  <c r="G5" i="10"/>
  <c r="L5" i="10"/>
  <c r="Q5" i="10"/>
  <c r="T5" i="10"/>
  <c r="G5" i="9"/>
  <c r="G4" i="10"/>
  <c r="L4" i="10"/>
  <c r="Q4" i="10"/>
  <c r="T4" i="10"/>
  <c r="U31" i="10"/>
  <c r="R23" i="10"/>
  <c r="R29" i="10"/>
  <c r="R26" i="10"/>
  <c r="R25" i="10"/>
  <c r="R24" i="10"/>
  <c r="R22" i="10"/>
  <c r="R21" i="10"/>
  <c r="R20" i="10"/>
  <c r="R19" i="10"/>
  <c r="R18" i="10"/>
  <c r="R17" i="10"/>
  <c r="R16" i="10"/>
  <c r="R15" i="10"/>
  <c r="R14" i="10"/>
  <c r="R13" i="10"/>
  <c r="R12" i="10"/>
  <c r="R11" i="10"/>
  <c r="R10" i="10"/>
  <c r="R9" i="10"/>
  <c r="R8" i="10"/>
  <c r="R7" i="10"/>
  <c r="R6" i="10"/>
  <c r="R5" i="10"/>
  <c r="R4" i="10"/>
  <c r="U32" i="10"/>
  <c r="T32" i="10"/>
  <c r="T31" i="10"/>
  <c r="O62" i="9"/>
  <c r="P62" i="9"/>
  <c r="F30" i="9"/>
  <c r="F29" i="10"/>
  <c r="F25" i="9"/>
  <c r="F24" i="10"/>
  <c r="P29" i="10"/>
  <c r="E30" i="9"/>
  <c r="E29" i="10"/>
  <c r="O29" i="10"/>
  <c r="F27" i="9"/>
  <c r="F26" i="10"/>
  <c r="P26" i="10"/>
  <c r="E27" i="9"/>
  <c r="E26" i="10"/>
  <c r="O26" i="10"/>
  <c r="F26" i="9"/>
  <c r="F25" i="10"/>
  <c r="P25" i="10"/>
  <c r="E26" i="9"/>
  <c r="E25" i="10"/>
  <c r="O25" i="10"/>
  <c r="P24" i="10"/>
  <c r="O24" i="10"/>
  <c r="F24" i="9"/>
  <c r="F23" i="10"/>
  <c r="P23" i="10"/>
  <c r="E24" i="9"/>
  <c r="E23" i="10"/>
  <c r="O23" i="10"/>
  <c r="F23" i="9"/>
  <c r="F22" i="10"/>
  <c r="P22" i="10"/>
  <c r="O22" i="10"/>
  <c r="F22" i="9"/>
  <c r="F21" i="10"/>
  <c r="P21" i="10"/>
  <c r="E22" i="9"/>
  <c r="E21" i="10"/>
  <c r="O21" i="10"/>
  <c r="F21" i="9"/>
  <c r="F20" i="10"/>
  <c r="P20" i="10"/>
  <c r="E21" i="9"/>
  <c r="E20" i="10"/>
  <c r="O20" i="10"/>
  <c r="F20" i="9"/>
  <c r="F19" i="10"/>
  <c r="P19" i="10"/>
  <c r="E20" i="9"/>
  <c r="E19" i="10"/>
  <c r="O19" i="10"/>
  <c r="F19" i="9"/>
  <c r="F18" i="10"/>
  <c r="P18" i="10"/>
  <c r="E19" i="9"/>
  <c r="E18" i="10"/>
  <c r="O18" i="10"/>
  <c r="F18" i="9"/>
  <c r="F17" i="10"/>
  <c r="P17" i="10"/>
  <c r="E18" i="9"/>
  <c r="E17" i="10"/>
  <c r="O17" i="10"/>
  <c r="F17" i="9"/>
  <c r="F16" i="10"/>
  <c r="P16" i="10"/>
  <c r="E17" i="9"/>
  <c r="E16" i="10"/>
  <c r="O16" i="10"/>
  <c r="F16" i="9"/>
  <c r="F15" i="10"/>
  <c r="P15" i="10"/>
  <c r="E16" i="9"/>
  <c r="E15" i="10"/>
  <c r="O15" i="10"/>
  <c r="F15" i="9"/>
  <c r="F14" i="10"/>
  <c r="P14" i="10"/>
  <c r="E15" i="9"/>
  <c r="E14" i="10"/>
  <c r="O14" i="10"/>
  <c r="F14" i="9"/>
  <c r="F13" i="10"/>
  <c r="P13" i="10"/>
  <c r="E14" i="9"/>
  <c r="E13" i="10"/>
  <c r="O13" i="10"/>
  <c r="F13" i="9"/>
  <c r="F12" i="10"/>
  <c r="P12" i="10"/>
  <c r="E13" i="9"/>
  <c r="E12" i="10"/>
  <c r="O12" i="10"/>
  <c r="F12" i="9"/>
  <c r="F11" i="10"/>
  <c r="P11" i="10"/>
  <c r="E12" i="9"/>
  <c r="E11" i="10"/>
  <c r="O11" i="10"/>
  <c r="F11" i="9"/>
  <c r="F10" i="10"/>
  <c r="P10" i="10"/>
  <c r="E11" i="9"/>
  <c r="E10" i="10"/>
  <c r="O10" i="10"/>
  <c r="F10" i="9"/>
  <c r="F9" i="10"/>
  <c r="P9" i="10"/>
  <c r="E10" i="9"/>
  <c r="E9" i="10"/>
  <c r="O9" i="10"/>
  <c r="F9" i="9"/>
  <c r="F8" i="10"/>
  <c r="P8" i="10"/>
  <c r="E9" i="9"/>
  <c r="E8" i="10"/>
  <c r="O8" i="10"/>
  <c r="F8" i="9"/>
  <c r="F7" i="10"/>
  <c r="P7" i="10"/>
  <c r="E8" i="9"/>
  <c r="E7" i="10"/>
  <c r="O7" i="10"/>
  <c r="F7" i="9"/>
  <c r="F6" i="10"/>
  <c r="P6" i="10"/>
  <c r="E7" i="9"/>
  <c r="E6" i="10"/>
  <c r="O6" i="10"/>
  <c r="F6" i="9"/>
  <c r="F5" i="10"/>
  <c r="P5" i="10"/>
  <c r="E6" i="9"/>
  <c r="E5" i="10"/>
  <c r="O5" i="10"/>
  <c r="F5" i="9"/>
  <c r="F4" i="10"/>
  <c r="P4" i="10"/>
  <c r="E5" i="9"/>
  <c r="E4" i="10"/>
  <c r="O4" i="10"/>
  <c r="R32" i="10"/>
  <c r="Q32" i="10"/>
  <c r="P32" i="10"/>
  <c r="O32" i="10"/>
  <c r="R31" i="10"/>
  <c r="Q31" i="10"/>
  <c r="P31" i="10"/>
  <c r="O31" i="10"/>
  <c r="M32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9" i="10"/>
  <c r="J32" i="10"/>
  <c r="M37" i="10"/>
  <c r="L32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9" i="10"/>
  <c r="K32" i="10"/>
  <c r="K37" i="10"/>
  <c r="M31" i="10"/>
  <c r="J31" i="10"/>
  <c r="M36" i="10"/>
  <c r="L31" i="10"/>
  <c r="K31" i="10"/>
  <c r="K36" i="10"/>
  <c r="J37" i="10"/>
  <c r="J36" i="10"/>
  <c r="H32" i="10"/>
  <c r="H31" i="10"/>
  <c r="G32" i="10"/>
  <c r="G31" i="10"/>
  <c r="F32" i="10"/>
  <c r="F31" i="10"/>
  <c r="E32" i="10"/>
  <c r="E31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9" i="10"/>
  <c r="C32" i="10"/>
  <c r="C31" i="10"/>
  <c r="AE35" i="9"/>
  <c r="AG35" i="9"/>
  <c r="AE38" i="9"/>
  <c r="AG38" i="9"/>
  <c r="O32" i="7"/>
  <c r="P32" i="7"/>
  <c r="Q32" i="7"/>
  <c r="R32" i="7"/>
  <c r="S32" i="7"/>
  <c r="T32" i="7"/>
  <c r="O33" i="7"/>
  <c r="P33" i="7"/>
  <c r="Q33" i="7"/>
  <c r="R33" i="7"/>
  <c r="T33" i="7"/>
  <c r="O126" i="9"/>
  <c r="O122" i="9"/>
  <c r="O121" i="9"/>
  <c r="O118" i="9"/>
  <c r="O115" i="9"/>
  <c r="O112" i="9"/>
  <c r="O108" i="9"/>
  <c r="O107" i="9"/>
  <c r="O102" i="9"/>
  <c r="AK30" i="9"/>
  <c r="AJ30" i="9"/>
  <c r="AI30" i="9"/>
  <c r="AH30" i="9"/>
  <c r="AK28" i="9"/>
  <c r="AJ28" i="9"/>
  <c r="AI28" i="9"/>
  <c r="AH28" i="9"/>
  <c r="AK27" i="9"/>
  <c r="AJ27" i="9"/>
  <c r="AI27" i="9"/>
  <c r="AH27" i="9"/>
  <c r="AK26" i="9"/>
  <c r="AJ26" i="9"/>
  <c r="AI26" i="9"/>
  <c r="AH26" i="9"/>
  <c r="AK25" i="9"/>
  <c r="AJ25" i="9"/>
  <c r="AI25" i="9"/>
  <c r="AH25" i="9"/>
  <c r="AK22" i="9"/>
  <c r="AJ22" i="9"/>
  <c r="AI22" i="9"/>
  <c r="AH22" i="9"/>
  <c r="AK16" i="9"/>
  <c r="AJ16" i="9"/>
  <c r="AI16" i="9"/>
  <c r="AH16" i="9"/>
  <c r="AK14" i="9"/>
  <c r="AJ14" i="9"/>
  <c r="AI14" i="9"/>
  <c r="AH14" i="9"/>
  <c r="AK12" i="9"/>
  <c r="AJ12" i="9"/>
  <c r="AI12" i="9"/>
  <c r="AH12" i="9"/>
  <c r="AK11" i="9"/>
  <c r="AJ11" i="9"/>
  <c r="AI11" i="9"/>
  <c r="AH11" i="9"/>
  <c r="AK6" i="9"/>
  <c r="AJ6" i="9"/>
  <c r="AI6" i="9"/>
  <c r="AH6" i="9"/>
  <c r="C30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S33" i="7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2" i="5"/>
  <c r="L35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2" i="5"/>
  <c r="K35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2" i="5"/>
  <c r="J35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2" i="5"/>
  <c r="I35" i="5"/>
  <c r="L34" i="5"/>
  <c r="K34" i="5"/>
  <c r="J34" i="5"/>
  <c r="I34" i="5"/>
  <c r="R44" i="6"/>
  <c r="Q44" i="6"/>
  <c r="P44" i="6"/>
  <c r="N44" i="6"/>
  <c r="M44" i="6"/>
  <c r="L44" i="6"/>
  <c r="R43" i="6"/>
  <c r="Q43" i="6"/>
  <c r="P43" i="6"/>
  <c r="N43" i="6"/>
  <c r="M43" i="6"/>
  <c r="L43" i="6"/>
  <c r="R42" i="6"/>
  <c r="Q42" i="6"/>
  <c r="P42" i="6"/>
  <c r="N42" i="6"/>
  <c r="M42" i="6"/>
  <c r="L42" i="6"/>
  <c r="R41" i="6"/>
  <c r="Q41" i="6"/>
  <c r="P41" i="6"/>
  <c r="N41" i="6"/>
  <c r="M41" i="6"/>
  <c r="L41" i="6"/>
  <c r="R40" i="6"/>
  <c r="Q40" i="6"/>
  <c r="P40" i="6"/>
  <c r="N40" i="6"/>
  <c r="M40" i="6"/>
  <c r="L40" i="6"/>
  <c r="R39" i="6"/>
  <c r="Q39" i="6"/>
  <c r="P39" i="6"/>
  <c r="N39" i="6"/>
  <c r="M39" i="6"/>
  <c r="L39" i="6"/>
  <c r="R38" i="6"/>
  <c r="Q38" i="6"/>
  <c r="P38" i="6"/>
  <c r="N38" i="6"/>
  <c r="M38" i="6"/>
  <c r="L38" i="6"/>
  <c r="R37" i="6"/>
  <c r="Q37" i="6"/>
  <c r="P37" i="6"/>
  <c r="N37" i="6"/>
  <c r="M37" i="6"/>
  <c r="L37" i="6"/>
  <c r="R36" i="6"/>
  <c r="Q36" i="6"/>
  <c r="P36" i="6"/>
  <c r="N36" i="6"/>
  <c r="M36" i="6"/>
  <c r="L36" i="6"/>
  <c r="R35" i="6"/>
  <c r="Q35" i="6"/>
  <c r="P35" i="6"/>
  <c r="N35" i="6"/>
  <c r="M35" i="6"/>
  <c r="L35" i="6"/>
  <c r="R34" i="6"/>
  <c r="Q34" i="6"/>
  <c r="P34" i="6"/>
  <c r="N34" i="6"/>
  <c r="M34" i="6"/>
  <c r="L34" i="6"/>
  <c r="R33" i="6"/>
  <c r="Q33" i="6"/>
  <c r="P33" i="6"/>
  <c r="N33" i="6"/>
  <c r="M33" i="6"/>
  <c r="L33" i="6"/>
  <c r="R32" i="6"/>
  <c r="Q32" i="6"/>
  <c r="P32" i="6"/>
  <c r="N32" i="6"/>
  <c r="M32" i="6"/>
  <c r="L32" i="6"/>
  <c r="R31" i="6"/>
  <c r="Q31" i="6"/>
  <c r="P31" i="6"/>
  <c r="N31" i="6"/>
  <c r="M31" i="6"/>
  <c r="L31" i="6"/>
  <c r="R30" i="6"/>
  <c r="Q30" i="6"/>
  <c r="P30" i="6"/>
  <c r="N30" i="6"/>
  <c r="M30" i="6"/>
  <c r="L30" i="6"/>
  <c r="R29" i="6"/>
  <c r="Q29" i="6"/>
  <c r="P29" i="6"/>
  <c r="N29" i="6"/>
  <c r="M29" i="6"/>
  <c r="L29" i="6"/>
  <c r="R28" i="6"/>
  <c r="Q28" i="6"/>
  <c r="P28" i="6"/>
  <c r="N28" i="6"/>
  <c r="M28" i="6"/>
  <c r="L28" i="6"/>
  <c r="R27" i="6"/>
  <c r="Q27" i="6"/>
  <c r="P27" i="6"/>
  <c r="N27" i="6"/>
  <c r="M27" i="6"/>
  <c r="L27" i="6"/>
  <c r="R26" i="6"/>
  <c r="Q26" i="6"/>
  <c r="P26" i="6"/>
  <c r="N26" i="6"/>
  <c r="M26" i="6"/>
  <c r="L26" i="6"/>
  <c r="R25" i="6"/>
  <c r="Q25" i="6"/>
  <c r="P25" i="6"/>
  <c r="N25" i="6"/>
  <c r="M25" i="6"/>
  <c r="L25" i="6"/>
  <c r="R24" i="6"/>
  <c r="Q24" i="6"/>
  <c r="P24" i="6"/>
  <c r="N24" i="6"/>
  <c r="M24" i="6"/>
  <c r="L24" i="6"/>
  <c r="R23" i="6"/>
  <c r="Q23" i="6"/>
  <c r="P23" i="6"/>
  <c r="N23" i="6"/>
  <c r="M23" i="6"/>
  <c r="L23" i="6"/>
  <c r="R22" i="6"/>
  <c r="Q22" i="6"/>
  <c r="P22" i="6"/>
  <c r="N22" i="6"/>
  <c r="M22" i="6"/>
  <c r="L22" i="6"/>
  <c r="R21" i="6"/>
  <c r="Q21" i="6"/>
  <c r="P21" i="6"/>
  <c r="N21" i="6"/>
  <c r="M21" i="6"/>
  <c r="L21" i="6"/>
  <c r="R20" i="6"/>
  <c r="Q20" i="6"/>
  <c r="P20" i="6"/>
  <c r="N20" i="6"/>
  <c r="M20" i="6"/>
  <c r="L20" i="6"/>
  <c r="R19" i="6"/>
  <c r="Q19" i="6"/>
  <c r="P19" i="6"/>
  <c r="N19" i="6"/>
  <c r="M19" i="6"/>
  <c r="L19" i="6"/>
  <c r="R18" i="6"/>
  <c r="Q18" i="6"/>
  <c r="P18" i="6"/>
  <c r="N18" i="6"/>
  <c r="M18" i="6"/>
  <c r="L18" i="6"/>
  <c r="R17" i="6"/>
  <c r="Q17" i="6"/>
  <c r="P17" i="6"/>
  <c r="N17" i="6"/>
  <c r="M17" i="6"/>
  <c r="L17" i="6"/>
  <c r="R16" i="6"/>
  <c r="Q16" i="6"/>
  <c r="P16" i="6"/>
  <c r="N16" i="6"/>
  <c r="M16" i="6"/>
  <c r="L16" i="6"/>
  <c r="R15" i="6"/>
  <c r="Q15" i="6"/>
  <c r="P15" i="6"/>
  <c r="N15" i="6"/>
  <c r="M15" i="6"/>
  <c r="L15" i="6"/>
  <c r="J9" i="6"/>
  <c r="I9" i="6"/>
  <c r="H9" i="6"/>
  <c r="F9" i="6"/>
  <c r="E9" i="6"/>
  <c r="D9" i="6"/>
  <c r="J8" i="6"/>
  <c r="I8" i="6"/>
  <c r="H8" i="6"/>
  <c r="F8" i="6"/>
  <c r="E8" i="6"/>
  <c r="D8" i="6"/>
  <c r="J7" i="6"/>
  <c r="I7" i="6"/>
  <c r="H7" i="6"/>
  <c r="F7" i="6"/>
  <c r="E7" i="6"/>
  <c r="D7" i="6"/>
  <c r="I9" i="2"/>
  <c r="J9" i="2"/>
  <c r="K9" i="2"/>
  <c r="N9" i="2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6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6" i="3"/>
  <c r="U39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6" i="3"/>
  <c r="T39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6" i="3"/>
  <c r="S39" i="3"/>
  <c r="R39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6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6" i="3"/>
  <c r="O39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6" i="3"/>
  <c r="N39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6" i="3"/>
  <c r="M39" i="3"/>
  <c r="L39" i="3"/>
  <c r="U35" i="3"/>
  <c r="R35" i="3"/>
  <c r="U38" i="3"/>
  <c r="T35" i="3"/>
  <c r="T38" i="3"/>
  <c r="S35" i="3"/>
  <c r="S38" i="3"/>
  <c r="R38" i="3"/>
  <c r="O35" i="3"/>
  <c r="L35" i="3"/>
  <c r="O38" i="3"/>
  <c r="N35" i="3"/>
  <c r="N38" i="3"/>
  <c r="M35" i="3"/>
  <c r="M38" i="3"/>
  <c r="L38" i="3"/>
  <c r="V33" i="3"/>
  <c r="P33" i="3"/>
  <c r="V32" i="3"/>
  <c r="P32" i="3"/>
  <c r="V31" i="3"/>
  <c r="P31" i="3"/>
  <c r="V30" i="3"/>
  <c r="P30" i="3"/>
  <c r="V29" i="3"/>
  <c r="P29" i="3"/>
  <c r="V28" i="3"/>
  <c r="P28" i="3"/>
  <c r="V27" i="3"/>
  <c r="P27" i="3"/>
  <c r="V26" i="3"/>
  <c r="P26" i="3"/>
  <c r="V25" i="3"/>
  <c r="P25" i="3"/>
  <c r="V24" i="3"/>
  <c r="P24" i="3"/>
  <c r="V23" i="3"/>
  <c r="P23" i="3"/>
  <c r="V22" i="3"/>
  <c r="P22" i="3"/>
  <c r="V21" i="3"/>
  <c r="P21" i="3"/>
  <c r="V20" i="3"/>
  <c r="P20" i="3"/>
  <c r="V19" i="3"/>
  <c r="P19" i="3"/>
  <c r="V18" i="3"/>
  <c r="P18" i="3"/>
  <c r="V17" i="3"/>
  <c r="P17" i="3"/>
  <c r="V16" i="3"/>
  <c r="P16" i="3"/>
  <c r="V15" i="3"/>
  <c r="P15" i="3"/>
  <c r="V14" i="3"/>
  <c r="P14" i="3"/>
  <c r="V13" i="3"/>
  <c r="P13" i="3"/>
  <c r="V12" i="3"/>
  <c r="P12" i="3"/>
  <c r="V11" i="3"/>
  <c r="P11" i="3"/>
  <c r="V10" i="3"/>
  <c r="P10" i="3"/>
  <c r="V9" i="3"/>
  <c r="P9" i="3"/>
  <c r="V8" i="3"/>
  <c r="P8" i="3"/>
  <c r="V7" i="3"/>
  <c r="P7" i="3"/>
  <c r="V6" i="3"/>
  <c r="P6" i="3"/>
  <c r="V5" i="3"/>
  <c r="P5" i="3"/>
  <c r="I150" i="2"/>
  <c r="J150" i="2"/>
  <c r="K150" i="2"/>
  <c r="L150" i="2"/>
  <c r="N150" i="2"/>
  <c r="O150" i="2"/>
  <c r="P150" i="2"/>
  <c r="R150" i="2"/>
  <c r="S150" i="2"/>
  <c r="T150" i="2"/>
  <c r="U150" i="2"/>
  <c r="Q150" i="2"/>
  <c r="I149" i="2"/>
  <c r="J149" i="2"/>
  <c r="K149" i="2"/>
  <c r="L149" i="2"/>
  <c r="N149" i="2"/>
  <c r="O149" i="2"/>
  <c r="P149" i="2"/>
  <c r="R149" i="2"/>
  <c r="S149" i="2"/>
  <c r="T149" i="2"/>
  <c r="U149" i="2"/>
  <c r="Q149" i="2"/>
  <c r="I148" i="2"/>
  <c r="J148" i="2"/>
  <c r="K148" i="2"/>
  <c r="L148" i="2"/>
  <c r="N148" i="2"/>
  <c r="O148" i="2"/>
  <c r="P148" i="2"/>
  <c r="R148" i="2"/>
  <c r="S148" i="2"/>
  <c r="T148" i="2"/>
  <c r="U148" i="2"/>
  <c r="Q148" i="2"/>
  <c r="AE147" i="2"/>
  <c r="AD147" i="2"/>
  <c r="AC147" i="2"/>
  <c r="I147" i="2"/>
  <c r="J147" i="2"/>
  <c r="K147" i="2"/>
  <c r="L147" i="2"/>
  <c r="N147" i="2"/>
  <c r="O147" i="2"/>
  <c r="P147" i="2"/>
  <c r="R147" i="2"/>
  <c r="S147" i="2"/>
  <c r="T147" i="2"/>
  <c r="U147" i="2"/>
  <c r="AB147" i="2"/>
  <c r="Z147" i="2"/>
  <c r="Y147" i="2"/>
  <c r="X147" i="2"/>
  <c r="W147" i="2"/>
  <c r="Q147" i="2"/>
  <c r="I145" i="2"/>
  <c r="J145" i="2"/>
  <c r="K145" i="2"/>
  <c r="L145" i="2"/>
  <c r="N145" i="2"/>
  <c r="O145" i="2"/>
  <c r="P145" i="2"/>
  <c r="R145" i="2"/>
  <c r="S145" i="2"/>
  <c r="T145" i="2"/>
  <c r="U145" i="2"/>
  <c r="Q145" i="2"/>
  <c r="I144" i="2"/>
  <c r="J144" i="2"/>
  <c r="K144" i="2"/>
  <c r="L144" i="2"/>
  <c r="N144" i="2"/>
  <c r="O144" i="2"/>
  <c r="P144" i="2"/>
  <c r="R144" i="2"/>
  <c r="S144" i="2"/>
  <c r="T144" i="2"/>
  <c r="U144" i="2"/>
  <c r="Q144" i="2"/>
  <c r="I143" i="2"/>
  <c r="J143" i="2"/>
  <c r="K143" i="2"/>
  <c r="L143" i="2"/>
  <c r="N143" i="2"/>
  <c r="O143" i="2"/>
  <c r="P143" i="2"/>
  <c r="R143" i="2"/>
  <c r="S143" i="2"/>
  <c r="T143" i="2"/>
  <c r="U143" i="2"/>
  <c r="Q143" i="2"/>
  <c r="AE142" i="2"/>
  <c r="AD142" i="2"/>
  <c r="AC142" i="2"/>
  <c r="I142" i="2"/>
  <c r="J142" i="2"/>
  <c r="K142" i="2"/>
  <c r="L142" i="2"/>
  <c r="N142" i="2"/>
  <c r="O142" i="2"/>
  <c r="P142" i="2"/>
  <c r="R142" i="2"/>
  <c r="S142" i="2"/>
  <c r="T142" i="2"/>
  <c r="U142" i="2"/>
  <c r="AB142" i="2"/>
  <c r="Z142" i="2"/>
  <c r="Y142" i="2"/>
  <c r="X142" i="2"/>
  <c r="W142" i="2"/>
  <c r="Q142" i="2"/>
  <c r="I140" i="2"/>
  <c r="J140" i="2"/>
  <c r="K140" i="2"/>
  <c r="L140" i="2"/>
  <c r="N140" i="2"/>
  <c r="O140" i="2"/>
  <c r="P140" i="2"/>
  <c r="R140" i="2"/>
  <c r="S140" i="2"/>
  <c r="T140" i="2"/>
  <c r="U140" i="2"/>
  <c r="Q140" i="2"/>
  <c r="I139" i="2"/>
  <c r="J139" i="2"/>
  <c r="K139" i="2"/>
  <c r="L139" i="2"/>
  <c r="N139" i="2"/>
  <c r="O139" i="2"/>
  <c r="P139" i="2"/>
  <c r="R139" i="2"/>
  <c r="S139" i="2"/>
  <c r="T139" i="2"/>
  <c r="U139" i="2"/>
  <c r="Q139" i="2"/>
  <c r="I138" i="2"/>
  <c r="J138" i="2"/>
  <c r="K138" i="2"/>
  <c r="L138" i="2"/>
  <c r="N138" i="2"/>
  <c r="O138" i="2"/>
  <c r="P138" i="2"/>
  <c r="R138" i="2"/>
  <c r="S138" i="2"/>
  <c r="T138" i="2"/>
  <c r="U138" i="2"/>
  <c r="Q138" i="2"/>
  <c r="AE137" i="2"/>
  <c r="AD137" i="2"/>
  <c r="AC137" i="2"/>
  <c r="I137" i="2"/>
  <c r="J137" i="2"/>
  <c r="K137" i="2"/>
  <c r="L137" i="2"/>
  <c r="N137" i="2"/>
  <c r="O137" i="2"/>
  <c r="P137" i="2"/>
  <c r="R137" i="2"/>
  <c r="S137" i="2"/>
  <c r="T137" i="2"/>
  <c r="U137" i="2"/>
  <c r="AB137" i="2"/>
  <c r="Z137" i="2"/>
  <c r="Y137" i="2"/>
  <c r="X137" i="2"/>
  <c r="W137" i="2"/>
  <c r="Q137" i="2"/>
  <c r="I135" i="2"/>
  <c r="J135" i="2"/>
  <c r="K135" i="2"/>
  <c r="L135" i="2"/>
  <c r="N135" i="2"/>
  <c r="O135" i="2"/>
  <c r="P135" i="2"/>
  <c r="R135" i="2"/>
  <c r="S135" i="2"/>
  <c r="T135" i="2"/>
  <c r="U135" i="2"/>
  <c r="Q135" i="2"/>
  <c r="I134" i="2"/>
  <c r="J134" i="2"/>
  <c r="K134" i="2"/>
  <c r="L134" i="2"/>
  <c r="N134" i="2"/>
  <c r="O134" i="2"/>
  <c r="P134" i="2"/>
  <c r="R134" i="2"/>
  <c r="S134" i="2"/>
  <c r="T134" i="2"/>
  <c r="U134" i="2"/>
  <c r="Q134" i="2"/>
  <c r="I133" i="2"/>
  <c r="J133" i="2"/>
  <c r="K133" i="2"/>
  <c r="L133" i="2"/>
  <c r="N133" i="2"/>
  <c r="O133" i="2"/>
  <c r="P133" i="2"/>
  <c r="R133" i="2"/>
  <c r="S133" i="2"/>
  <c r="T133" i="2"/>
  <c r="U133" i="2"/>
  <c r="Q133" i="2"/>
  <c r="AE132" i="2"/>
  <c r="AD132" i="2"/>
  <c r="AC132" i="2"/>
  <c r="I132" i="2"/>
  <c r="J132" i="2"/>
  <c r="K132" i="2"/>
  <c r="L132" i="2"/>
  <c r="N132" i="2"/>
  <c r="O132" i="2"/>
  <c r="P132" i="2"/>
  <c r="R132" i="2"/>
  <c r="S132" i="2"/>
  <c r="T132" i="2"/>
  <c r="U132" i="2"/>
  <c r="AB132" i="2"/>
  <c r="Z132" i="2"/>
  <c r="Y132" i="2"/>
  <c r="X132" i="2"/>
  <c r="W132" i="2"/>
  <c r="Q132" i="2"/>
  <c r="I130" i="2"/>
  <c r="J130" i="2"/>
  <c r="K130" i="2"/>
  <c r="L130" i="2"/>
  <c r="N130" i="2"/>
  <c r="O130" i="2"/>
  <c r="P130" i="2"/>
  <c r="R130" i="2"/>
  <c r="S130" i="2"/>
  <c r="T130" i="2"/>
  <c r="U130" i="2"/>
  <c r="Q130" i="2"/>
  <c r="I129" i="2"/>
  <c r="J129" i="2"/>
  <c r="K129" i="2"/>
  <c r="L129" i="2"/>
  <c r="N129" i="2"/>
  <c r="O129" i="2"/>
  <c r="P129" i="2"/>
  <c r="R129" i="2"/>
  <c r="S129" i="2"/>
  <c r="T129" i="2"/>
  <c r="U129" i="2"/>
  <c r="Q129" i="2"/>
  <c r="I128" i="2"/>
  <c r="J128" i="2"/>
  <c r="K128" i="2"/>
  <c r="L128" i="2"/>
  <c r="N128" i="2"/>
  <c r="O128" i="2"/>
  <c r="P128" i="2"/>
  <c r="R128" i="2"/>
  <c r="S128" i="2"/>
  <c r="T128" i="2"/>
  <c r="U128" i="2"/>
  <c r="Q128" i="2"/>
  <c r="AE127" i="2"/>
  <c r="AD127" i="2"/>
  <c r="AC127" i="2"/>
  <c r="I127" i="2"/>
  <c r="J127" i="2"/>
  <c r="K127" i="2"/>
  <c r="L127" i="2"/>
  <c r="N127" i="2"/>
  <c r="O127" i="2"/>
  <c r="P127" i="2"/>
  <c r="R127" i="2"/>
  <c r="S127" i="2"/>
  <c r="T127" i="2"/>
  <c r="U127" i="2"/>
  <c r="AB127" i="2"/>
  <c r="Z127" i="2"/>
  <c r="Y127" i="2"/>
  <c r="X127" i="2"/>
  <c r="W127" i="2"/>
  <c r="Q127" i="2"/>
  <c r="I125" i="2"/>
  <c r="J125" i="2"/>
  <c r="K125" i="2"/>
  <c r="L125" i="2"/>
  <c r="N125" i="2"/>
  <c r="O125" i="2"/>
  <c r="P125" i="2"/>
  <c r="R125" i="2"/>
  <c r="S125" i="2"/>
  <c r="T125" i="2"/>
  <c r="U125" i="2"/>
  <c r="Q125" i="2"/>
  <c r="I124" i="2"/>
  <c r="J124" i="2"/>
  <c r="K124" i="2"/>
  <c r="L124" i="2"/>
  <c r="N124" i="2"/>
  <c r="O124" i="2"/>
  <c r="P124" i="2"/>
  <c r="R124" i="2"/>
  <c r="S124" i="2"/>
  <c r="T124" i="2"/>
  <c r="U124" i="2"/>
  <c r="Q124" i="2"/>
  <c r="I123" i="2"/>
  <c r="J123" i="2"/>
  <c r="K123" i="2"/>
  <c r="L123" i="2"/>
  <c r="N123" i="2"/>
  <c r="O123" i="2"/>
  <c r="P123" i="2"/>
  <c r="R123" i="2"/>
  <c r="S123" i="2"/>
  <c r="T123" i="2"/>
  <c r="U123" i="2"/>
  <c r="Q123" i="2"/>
  <c r="AE122" i="2"/>
  <c r="AD122" i="2"/>
  <c r="AC122" i="2"/>
  <c r="I122" i="2"/>
  <c r="J122" i="2"/>
  <c r="K122" i="2"/>
  <c r="L122" i="2"/>
  <c r="N122" i="2"/>
  <c r="O122" i="2"/>
  <c r="P122" i="2"/>
  <c r="R122" i="2"/>
  <c r="S122" i="2"/>
  <c r="T122" i="2"/>
  <c r="U122" i="2"/>
  <c r="AB122" i="2"/>
  <c r="Z122" i="2"/>
  <c r="Y122" i="2"/>
  <c r="X122" i="2"/>
  <c r="W122" i="2"/>
  <c r="Q122" i="2"/>
  <c r="I120" i="2"/>
  <c r="J120" i="2"/>
  <c r="K120" i="2"/>
  <c r="L120" i="2"/>
  <c r="N120" i="2"/>
  <c r="O120" i="2"/>
  <c r="P120" i="2"/>
  <c r="R120" i="2"/>
  <c r="S120" i="2"/>
  <c r="T120" i="2"/>
  <c r="U120" i="2"/>
  <c r="Q120" i="2"/>
  <c r="I119" i="2"/>
  <c r="J119" i="2"/>
  <c r="K119" i="2"/>
  <c r="L119" i="2"/>
  <c r="N119" i="2"/>
  <c r="O119" i="2"/>
  <c r="P119" i="2"/>
  <c r="R119" i="2"/>
  <c r="S119" i="2"/>
  <c r="T119" i="2"/>
  <c r="U119" i="2"/>
  <c r="Q119" i="2"/>
  <c r="I118" i="2"/>
  <c r="J118" i="2"/>
  <c r="K118" i="2"/>
  <c r="L118" i="2"/>
  <c r="N118" i="2"/>
  <c r="O118" i="2"/>
  <c r="P118" i="2"/>
  <c r="R118" i="2"/>
  <c r="S118" i="2"/>
  <c r="T118" i="2"/>
  <c r="U118" i="2"/>
  <c r="Q118" i="2"/>
  <c r="AE117" i="2"/>
  <c r="AD117" i="2"/>
  <c r="AC117" i="2"/>
  <c r="I117" i="2"/>
  <c r="J117" i="2"/>
  <c r="K117" i="2"/>
  <c r="L117" i="2"/>
  <c r="N117" i="2"/>
  <c r="O117" i="2"/>
  <c r="P117" i="2"/>
  <c r="R117" i="2"/>
  <c r="S117" i="2"/>
  <c r="T117" i="2"/>
  <c r="U117" i="2"/>
  <c r="AB117" i="2"/>
  <c r="Z117" i="2"/>
  <c r="Y117" i="2"/>
  <c r="X117" i="2"/>
  <c r="W117" i="2"/>
  <c r="Q117" i="2"/>
  <c r="I115" i="2"/>
  <c r="J115" i="2"/>
  <c r="K115" i="2"/>
  <c r="L115" i="2"/>
  <c r="N115" i="2"/>
  <c r="O115" i="2"/>
  <c r="P115" i="2"/>
  <c r="R115" i="2"/>
  <c r="S115" i="2"/>
  <c r="T115" i="2"/>
  <c r="U115" i="2"/>
  <c r="Q115" i="2"/>
  <c r="I114" i="2"/>
  <c r="J114" i="2"/>
  <c r="K114" i="2"/>
  <c r="L114" i="2"/>
  <c r="N114" i="2"/>
  <c r="O114" i="2"/>
  <c r="P114" i="2"/>
  <c r="R114" i="2"/>
  <c r="S114" i="2"/>
  <c r="T114" i="2"/>
  <c r="U114" i="2"/>
  <c r="Q114" i="2"/>
  <c r="I113" i="2"/>
  <c r="J113" i="2"/>
  <c r="K113" i="2"/>
  <c r="L113" i="2"/>
  <c r="N113" i="2"/>
  <c r="O113" i="2"/>
  <c r="P113" i="2"/>
  <c r="R113" i="2"/>
  <c r="S113" i="2"/>
  <c r="T113" i="2"/>
  <c r="U113" i="2"/>
  <c r="Q113" i="2"/>
  <c r="AE112" i="2"/>
  <c r="AD112" i="2"/>
  <c r="AC112" i="2"/>
  <c r="I112" i="2"/>
  <c r="J112" i="2"/>
  <c r="K112" i="2"/>
  <c r="L112" i="2"/>
  <c r="N112" i="2"/>
  <c r="O112" i="2"/>
  <c r="P112" i="2"/>
  <c r="R112" i="2"/>
  <c r="S112" i="2"/>
  <c r="T112" i="2"/>
  <c r="U112" i="2"/>
  <c r="AB112" i="2"/>
  <c r="Z112" i="2"/>
  <c r="Y112" i="2"/>
  <c r="X112" i="2"/>
  <c r="W112" i="2"/>
  <c r="Q112" i="2"/>
  <c r="I110" i="2"/>
  <c r="J110" i="2"/>
  <c r="K110" i="2"/>
  <c r="L110" i="2"/>
  <c r="N110" i="2"/>
  <c r="O110" i="2"/>
  <c r="P110" i="2"/>
  <c r="R110" i="2"/>
  <c r="S110" i="2"/>
  <c r="T110" i="2"/>
  <c r="U110" i="2"/>
  <c r="Q110" i="2"/>
  <c r="I109" i="2"/>
  <c r="J109" i="2"/>
  <c r="K109" i="2"/>
  <c r="L109" i="2"/>
  <c r="N109" i="2"/>
  <c r="O109" i="2"/>
  <c r="P109" i="2"/>
  <c r="R109" i="2"/>
  <c r="S109" i="2"/>
  <c r="T109" i="2"/>
  <c r="U109" i="2"/>
  <c r="Q109" i="2"/>
  <c r="I108" i="2"/>
  <c r="J108" i="2"/>
  <c r="K108" i="2"/>
  <c r="L108" i="2"/>
  <c r="N108" i="2"/>
  <c r="O108" i="2"/>
  <c r="P108" i="2"/>
  <c r="R108" i="2"/>
  <c r="S108" i="2"/>
  <c r="T108" i="2"/>
  <c r="U108" i="2"/>
  <c r="Q108" i="2"/>
  <c r="AE107" i="2"/>
  <c r="AD107" i="2"/>
  <c r="AC107" i="2"/>
  <c r="I107" i="2"/>
  <c r="J107" i="2"/>
  <c r="K107" i="2"/>
  <c r="L107" i="2"/>
  <c r="N107" i="2"/>
  <c r="O107" i="2"/>
  <c r="P107" i="2"/>
  <c r="R107" i="2"/>
  <c r="S107" i="2"/>
  <c r="T107" i="2"/>
  <c r="U107" i="2"/>
  <c r="AB107" i="2"/>
  <c r="Z107" i="2"/>
  <c r="Y107" i="2"/>
  <c r="X107" i="2"/>
  <c r="W107" i="2"/>
  <c r="Q107" i="2"/>
  <c r="I105" i="2"/>
  <c r="J105" i="2"/>
  <c r="K105" i="2"/>
  <c r="L105" i="2"/>
  <c r="N105" i="2"/>
  <c r="O105" i="2"/>
  <c r="P105" i="2"/>
  <c r="R105" i="2"/>
  <c r="S105" i="2"/>
  <c r="T105" i="2"/>
  <c r="U105" i="2"/>
  <c r="Q105" i="2"/>
  <c r="I104" i="2"/>
  <c r="J104" i="2"/>
  <c r="K104" i="2"/>
  <c r="L104" i="2"/>
  <c r="N104" i="2"/>
  <c r="O104" i="2"/>
  <c r="P104" i="2"/>
  <c r="R104" i="2"/>
  <c r="S104" i="2"/>
  <c r="T104" i="2"/>
  <c r="U104" i="2"/>
  <c r="Q104" i="2"/>
  <c r="I103" i="2"/>
  <c r="J103" i="2"/>
  <c r="K103" i="2"/>
  <c r="L103" i="2"/>
  <c r="N103" i="2"/>
  <c r="O103" i="2"/>
  <c r="P103" i="2"/>
  <c r="R103" i="2"/>
  <c r="S103" i="2"/>
  <c r="T103" i="2"/>
  <c r="U103" i="2"/>
  <c r="Q103" i="2"/>
  <c r="AE102" i="2"/>
  <c r="AD102" i="2"/>
  <c r="AC102" i="2"/>
  <c r="I102" i="2"/>
  <c r="J102" i="2"/>
  <c r="K102" i="2"/>
  <c r="L102" i="2"/>
  <c r="N102" i="2"/>
  <c r="O102" i="2"/>
  <c r="P102" i="2"/>
  <c r="R102" i="2"/>
  <c r="S102" i="2"/>
  <c r="T102" i="2"/>
  <c r="U102" i="2"/>
  <c r="AB102" i="2"/>
  <c r="Z102" i="2"/>
  <c r="Y102" i="2"/>
  <c r="X102" i="2"/>
  <c r="W102" i="2"/>
  <c r="Q102" i="2"/>
  <c r="I100" i="2"/>
  <c r="J100" i="2"/>
  <c r="K100" i="2"/>
  <c r="L100" i="2"/>
  <c r="N100" i="2"/>
  <c r="O100" i="2"/>
  <c r="P100" i="2"/>
  <c r="R100" i="2"/>
  <c r="S100" i="2"/>
  <c r="T100" i="2"/>
  <c r="U100" i="2"/>
  <c r="Q100" i="2"/>
  <c r="I99" i="2"/>
  <c r="J99" i="2"/>
  <c r="K99" i="2"/>
  <c r="L99" i="2"/>
  <c r="N99" i="2"/>
  <c r="O99" i="2"/>
  <c r="P99" i="2"/>
  <c r="R99" i="2"/>
  <c r="S99" i="2"/>
  <c r="T99" i="2"/>
  <c r="U99" i="2"/>
  <c r="Q99" i="2"/>
  <c r="I98" i="2"/>
  <c r="J98" i="2"/>
  <c r="K98" i="2"/>
  <c r="L98" i="2"/>
  <c r="N98" i="2"/>
  <c r="O98" i="2"/>
  <c r="P98" i="2"/>
  <c r="R98" i="2"/>
  <c r="S98" i="2"/>
  <c r="T98" i="2"/>
  <c r="U98" i="2"/>
  <c r="Q98" i="2"/>
  <c r="AE97" i="2"/>
  <c r="AD97" i="2"/>
  <c r="AC97" i="2"/>
  <c r="I97" i="2"/>
  <c r="J97" i="2"/>
  <c r="K97" i="2"/>
  <c r="L97" i="2"/>
  <c r="N97" i="2"/>
  <c r="O97" i="2"/>
  <c r="P97" i="2"/>
  <c r="R97" i="2"/>
  <c r="S97" i="2"/>
  <c r="T97" i="2"/>
  <c r="U97" i="2"/>
  <c r="AB97" i="2"/>
  <c r="Z97" i="2"/>
  <c r="Y97" i="2"/>
  <c r="X97" i="2"/>
  <c r="W97" i="2"/>
  <c r="Q97" i="2"/>
  <c r="I95" i="2"/>
  <c r="J95" i="2"/>
  <c r="K95" i="2"/>
  <c r="L95" i="2"/>
  <c r="N95" i="2"/>
  <c r="O95" i="2"/>
  <c r="P95" i="2"/>
  <c r="R95" i="2"/>
  <c r="S95" i="2"/>
  <c r="T95" i="2"/>
  <c r="U95" i="2"/>
  <c r="Q95" i="2"/>
  <c r="I94" i="2"/>
  <c r="J94" i="2"/>
  <c r="K94" i="2"/>
  <c r="L94" i="2"/>
  <c r="N94" i="2"/>
  <c r="O94" i="2"/>
  <c r="P94" i="2"/>
  <c r="R94" i="2"/>
  <c r="S94" i="2"/>
  <c r="T94" i="2"/>
  <c r="U94" i="2"/>
  <c r="Q94" i="2"/>
  <c r="I93" i="2"/>
  <c r="J93" i="2"/>
  <c r="K93" i="2"/>
  <c r="L93" i="2"/>
  <c r="N93" i="2"/>
  <c r="O93" i="2"/>
  <c r="P93" i="2"/>
  <c r="R93" i="2"/>
  <c r="S93" i="2"/>
  <c r="T93" i="2"/>
  <c r="U93" i="2"/>
  <c r="Q93" i="2"/>
  <c r="AE92" i="2"/>
  <c r="AD92" i="2"/>
  <c r="AC92" i="2"/>
  <c r="I92" i="2"/>
  <c r="J92" i="2"/>
  <c r="K92" i="2"/>
  <c r="L92" i="2"/>
  <c r="N92" i="2"/>
  <c r="O92" i="2"/>
  <c r="P92" i="2"/>
  <c r="R92" i="2"/>
  <c r="S92" i="2"/>
  <c r="T92" i="2"/>
  <c r="U92" i="2"/>
  <c r="AB92" i="2"/>
  <c r="Z92" i="2"/>
  <c r="Y92" i="2"/>
  <c r="X92" i="2"/>
  <c r="W92" i="2"/>
  <c r="Q92" i="2"/>
  <c r="I90" i="2"/>
  <c r="J90" i="2"/>
  <c r="K90" i="2"/>
  <c r="L90" i="2"/>
  <c r="N90" i="2"/>
  <c r="O90" i="2"/>
  <c r="P90" i="2"/>
  <c r="R90" i="2"/>
  <c r="S90" i="2"/>
  <c r="T90" i="2"/>
  <c r="U90" i="2"/>
  <c r="Q90" i="2"/>
  <c r="I89" i="2"/>
  <c r="J89" i="2"/>
  <c r="K89" i="2"/>
  <c r="L89" i="2"/>
  <c r="N89" i="2"/>
  <c r="O89" i="2"/>
  <c r="P89" i="2"/>
  <c r="R89" i="2"/>
  <c r="S89" i="2"/>
  <c r="T89" i="2"/>
  <c r="U89" i="2"/>
  <c r="Q89" i="2"/>
  <c r="I88" i="2"/>
  <c r="J88" i="2"/>
  <c r="K88" i="2"/>
  <c r="L88" i="2"/>
  <c r="N88" i="2"/>
  <c r="O88" i="2"/>
  <c r="P88" i="2"/>
  <c r="R88" i="2"/>
  <c r="S88" i="2"/>
  <c r="T88" i="2"/>
  <c r="U88" i="2"/>
  <c r="Q88" i="2"/>
  <c r="AE87" i="2"/>
  <c r="AD87" i="2"/>
  <c r="AC87" i="2"/>
  <c r="I87" i="2"/>
  <c r="J87" i="2"/>
  <c r="K87" i="2"/>
  <c r="L87" i="2"/>
  <c r="N87" i="2"/>
  <c r="O87" i="2"/>
  <c r="P87" i="2"/>
  <c r="R87" i="2"/>
  <c r="S87" i="2"/>
  <c r="T87" i="2"/>
  <c r="U87" i="2"/>
  <c r="AB87" i="2"/>
  <c r="Z87" i="2"/>
  <c r="Y87" i="2"/>
  <c r="X87" i="2"/>
  <c r="W87" i="2"/>
  <c r="Q87" i="2"/>
  <c r="I85" i="2"/>
  <c r="J85" i="2"/>
  <c r="K85" i="2"/>
  <c r="L85" i="2"/>
  <c r="N85" i="2"/>
  <c r="O85" i="2"/>
  <c r="P85" i="2"/>
  <c r="R85" i="2"/>
  <c r="S85" i="2"/>
  <c r="T85" i="2"/>
  <c r="U85" i="2"/>
  <c r="Q85" i="2"/>
  <c r="I84" i="2"/>
  <c r="J84" i="2"/>
  <c r="K84" i="2"/>
  <c r="L84" i="2"/>
  <c r="N84" i="2"/>
  <c r="O84" i="2"/>
  <c r="P84" i="2"/>
  <c r="R84" i="2"/>
  <c r="S84" i="2"/>
  <c r="T84" i="2"/>
  <c r="U84" i="2"/>
  <c r="Q84" i="2"/>
  <c r="I83" i="2"/>
  <c r="J83" i="2"/>
  <c r="K83" i="2"/>
  <c r="L83" i="2"/>
  <c r="N83" i="2"/>
  <c r="O83" i="2"/>
  <c r="P83" i="2"/>
  <c r="R83" i="2"/>
  <c r="S83" i="2"/>
  <c r="T83" i="2"/>
  <c r="U83" i="2"/>
  <c r="Q83" i="2"/>
  <c r="AE82" i="2"/>
  <c r="AD82" i="2"/>
  <c r="AC82" i="2"/>
  <c r="I82" i="2"/>
  <c r="J82" i="2"/>
  <c r="K82" i="2"/>
  <c r="L82" i="2"/>
  <c r="N82" i="2"/>
  <c r="O82" i="2"/>
  <c r="P82" i="2"/>
  <c r="R82" i="2"/>
  <c r="S82" i="2"/>
  <c r="T82" i="2"/>
  <c r="U82" i="2"/>
  <c r="AB82" i="2"/>
  <c r="Z82" i="2"/>
  <c r="Y82" i="2"/>
  <c r="X82" i="2"/>
  <c r="W82" i="2"/>
  <c r="Q82" i="2"/>
  <c r="I80" i="2"/>
  <c r="J80" i="2"/>
  <c r="K80" i="2"/>
  <c r="L80" i="2"/>
  <c r="N80" i="2"/>
  <c r="O80" i="2"/>
  <c r="P80" i="2"/>
  <c r="R80" i="2"/>
  <c r="S80" i="2"/>
  <c r="T80" i="2"/>
  <c r="U80" i="2"/>
  <c r="Q80" i="2"/>
  <c r="I79" i="2"/>
  <c r="J79" i="2"/>
  <c r="K79" i="2"/>
  <c r="L79" i="2"/>
  <c r="N79" i="2"/>
  <c r="O79" i="2"/>
  <c r="P79" i="2"/>
  <c r="R79" i="2"/>
  <c r="S79" i="2"/>
  <c r="T79" i="2"/>
  <c r="U79" i="2"/>
  <c r="Q79" i="2"/>
  <c r="I78" i="2"/>
  <c r="J78" i="2"/>
  <c r="K78" i="2"/>
  <c r="L78" i="2"/>
  <c r="N78" i="2"/>
  <c r="O78" i="2"/>
  <c r="P78" i="2"/>
  <c r="R78" i="2"/>
  <c r="S78" i="2"/>
  <c r="T78" i="2"/>
  <c r="U78" i="2"/>
  <c r="Q78" i="2"/>
  <c r="AE77" i="2"/>
  <c r="AD77" i="2"/>
  <c r="AC77" i="2"/>
  <c r="I77" i="2"/>
  <c r="J77" i="2"/>
  <c r="K77" i="2"/>
  <c r="L77" i="2"/>
  <c r="N77" i="2"/>
  <c r="O77" i="2"/>
  <c r="P77" i="2"/>
  <c r="R77" i="2"/>
  <c r="S77" i="2"/>
  <c r="T77" i="2"/>
  <c r="U77" i="2"/>
  <c r="AB77" i="2"/>
  <c r="Z77" i="2"/>
  <c r="Y77" i="2"/>
  <c r="X77" i="2"/>
  <c r="W77" i="2"/>
  <c r="Q77" i="2"/>
  <c r="I75" i="2"/>
  <c r="J75" i="2"/>
  <c r="K75" i="2"/>
  <c r="L75" i="2"/>
  <c r="N75" i="2"/>
  <c r="O75" i="2"/>
  <c r="P75" i="2"/>
  <c r="R75" i="2"/>
  <c r="S75" i="2"/>
  <c r="T75" i="2"/>
  <c r="U75" i="2"/>
  <c r="Q75" i="2"/>
  <c r="I74" i="2"/>
  <c r="J74" i="2"/>
  <c r="K74" i="2"/>
  <c r="L74" i="2"/>
  <c r="N74" i="2"/>
  <c r="O74" i="2"/>
  <c r="P74" i="2"/>
  <c r="R74" i="2"/>
  <c r="S74" i="2"/>
  <c r="T74" i="2"/>
  <c r="U74" i="2"/>
  <c r="Q74" i="2"/>
  <c r="I73" i="2"/>
  <c r="J73" i="2"/>
  <c r="K73" i="2"/>
  <c r="L73" i="2"/>
  <c r="N73" i="2"/>
  <c r="O73" i="2"/>
  <c r="P73" i="2"/>
  <c r="R73" i="2"/>
  <c r="S73" i="2"/>
  <c r="T73" i="2"/>
  <c r="U73" i="2"/>
  <c r="Q73" i="2"/>
  <c r="AE72" i="2"/>
  <c r="AD72" i="2"/>
  <c r="AC72" i="2"/>
  <c r="I72" i="2"/>
  <c r="J72" i="2"/>
  <c r="K72" i="2"/>
  <c r="L72" i="2"/>
  <c r="N72" i="2"/>
  <c r="O72" i="2"/>
  <c r="P72" i="2"/>
  <c r="R72" i="2"/>
  <c r="S72" i="2"/>
  <c r="T72" i="2"/>
  <c r="U72" i="2"/>
  <c r="AB72" i="2"/>
  <c r="Z72" i="2"/>
  <c r="Y72" i="2"/>
  <c r="X72" i="2"/>
  <c r="W72" i="2"/>
  <c r="Q72" i="2"/>
  <c r="I70" i="2"/>
  <c r="J70" i="2"/>
  <c r="K70" i="2"/>
  <c r="L70" i="2"/>
  <c r="N70" i="2"/>
  <c r="O70" i="2"/>
  <c r="P70" i="2"/>
  <c r="R70" i="2"/>
  <c r="S70" i="2"/>
  <c r="T70" i="2"/>
  <c r="U70" i="2"/>
  <c r="Q70" i="2"/>
  <c r="I69" i="2"/>
  <c r="J69" i="2"/>
  <c r="K69" i="2"/>
  <c r="L69" i="2"/>
  <c r="N69" i="2"/>
  <c r="O69" i="2"/>
  <c r="P69" i="2"/>
  <c r="R69" i="2"/>
  <c r="S69" i="2"/>
  <c r="T69" i="2"/>
  <c r="U69" i="2"/>
  <c r="Q69" i="2"/>
  <c r="I68" i="2"/>
  <c r="J68" i="2"/>
  <c r="K68" i="2"/>
  <c r="L68" i="2"/>
  <c r="N68" i="2"/>
  <c r="O68" i="2"/>
  <c r="P68" i="2"/>
  <c r="R68" i="2"/>
  <c r="S68" i="2"/>
  <c r="T68" i="2"/>
  <c r="U68" i="2"/>
  <c r="Q68" i="2"/>
  <c r="AE67" i="2"/>
  <c r="AD67" i="2"/>
  <c r="AC67" i="2"/>
  <c r="I67" i="2"/>
  <c r="J67" i="2"/>
  <c r="K67" i="2"/>
  <c r="L67" i="2"/>
  <c r="N67" i="2"/>
  <c r="O67" i="2"/>
  <c r="P67" i="2"/>
  <c r="R67" i="2"/>
  <c r="S67" i="2"/>
  <c r="T67" i="2"/>
  <c r="U67" i="2"/>
  <c r="AB67" i="2"/>
  <c r="Z67" i="2"/>
  <c r="Y67" i="2"/>
  <c r="X67" i="2"/>
  <c r="W67" i="2"/>
  <c r="Q67" i="2"/>
  <c r="I65" i="2"/>
  <c r="J65" i="2"/>
  <c r="K65" i="2"/>
  <c r="L65" i="2"/>
  <c r="N65" i="2"/>
  <c r="O65" i="2"/>
  <c r="P65" i="2"/>
  <c r="R65" i="2"/>
  <c r="S65" i="2"/>
  <c r="T65" i="2"/>
  <c r="U65" i="2"/>
  <c r="Q65" i="2"/>
  <c r="I64" i="2"/>
  <c r="J64" i="2"/>
  <c r="K64" i="2"/>
  <c r="L64" i="2"/>
  <c r="N64" i="2"/>
  <c r="O64" i="2"/>
  <c r="P64" i="2"/>
  <c r="R64" i="2"/>
  <c r="S64" i="2"/>
  <c r="T64" i="2"/>
  <c r="U64" i="2"/>
  <c r="Q64" i="2"/>
  <c r="I63" i="2"/>
  <c r="J63" i="2"/>
  <c r="K63" i="2"/>
  <c r="L63" i="2"/>
  <c r="N63" i="2"/>
  <c r="O63" i="2"/>
  <c r="P63" i="2"/>
  <c r="R63" i="2"/>
  <c r="S63" i="2"/>
  <c r="T63" i="2"/>
  <c r="U63" i="2"/>
  <c r="Q63" i="2"/>
  <c r="AE62" i="2"/>
  <c r="AD62" i="2"/>
  <c r="AC62" i="2"/>
  <c r="I62" i="2"/>
  <c r="J62" i="2"/>
  <c r="K62" i="2"/>
  <c r="L62" i="2"/>
  <c r="N62" i="2"/>
  <c r="O62" i="2"/>
  <c r="P62" i="2"/>
  <c r="R62" i="2"/>
  <c r="S62" i="2"/>
  <c r="T62" i="2"/>
  <c r="U62" i="2"/>
  <c r="AB62" i="2"/>
  <c r="Z62" i="2"/>
  <c r="Y62" i="2"/>
  <c r="X62" i="2"/>
  <c r="W62" i="2"/>
  <c r="Q62" i="2"/>
  <c r="I60" i="2"/>
  <c r="J60" i="2"/>
  <c r="K60" i="2"/>
  <c r="L60" i="2"/>
  <c r="N60" i="2"/>
  <c r="O60" i="2"/>
  <c r="P60" i="2"/>
  <c r="R60" i="2"/>
  <c r="S60" i="2"/>
  <c r="T60" i="2"/>
  <c r="U60" i="2"/>
  <c r="Q60" i="2"/>
  <c r="I59" i="2"/>
  <c r="J59" i="2"/>
  <c r="K59" i="2"/>
  <c r="L59" i="2"/>
  <c r="N59" i="2"/>
  <c r="O59" i="2"/>
  <c r="P59" i="2"/>
  <c r="R59" i="2"/>
  <c r="S59" i="2"/>
  <c r="T59" i="2"/>
  <c r="U59" i="2"/>
  <c r="Q59" i="2"/>
  <c r="I58" i="2"/>
  <c r="J58" i="2"/>
  <c r="K58" i="2"/>
  <c r="L58" i="2"/>
  <c r="N58" i="2"/>
  <c r="O58" i="2"/>
  <c r="P58" i="2"/>
  <c r="R58" i="2"/>
  <c r="S58" i="2"/>
  <c r="T58" i="2"/>
  <c r="U58" i="2"/>
  <c r="Q58" i="2"/>
  <c r="AE57" i="2"/>
  <c r="AD57" i="2"/>
  <c r="AC57" i="2"/>
  <c r="I57" i="2"/>
  <c r="J57" i="2"/>
  <c r="K57" i="2"/>
  <c r="L57" i="2"/>
  <c r="N57" i="2"/>
  <c r="O57" i="2"/>
  <c r="P57" i="2"/>
  <c r="R57" i="2"/>
  <c r="S57" i="2"/>
  <c r="T57" i="2"/>
  <c r="U57" i="2"/>
  <c r="AB57" i="2"/>
  <c r="Z57" i="2"/>
  <c r="Y57" i="2"/>
  <c r="X57" i="2"/>
  <c r="W57" i="2"/>
  <c r="Q57" i="2"/>
  <c r="I55" i="2"/>
  <c r="J55" i="2"/>
  <c r="K55" i="2"/>
  <c r="L55" i="2"/>
  <c r="N55" i="2"/>
  <c r="O55" i="2"/>
  <c r="P55" i="2"/>
  <c r="R55" i="2"/>
  <c r="S55" i="2"/>
  <c r="T55" i="2"/>
  <c r="U55" i="2"/>
  <c r="Q55" i="2"/>
  <c r="I54" i="2"/>
  <c r="J54" i="2"/>
  <c r="K54" i="2"/>
  <c r="L54" i="2"/>
  <c r="N54" i="2"/>
  <c r="O54" i="2"/>
  <c r="P54" i="2"/>
  <c r="R54" i="2"/>
  <c r="S54" i="2"/>
  <c r="T54" i="2"/>
  <c r="U54" i="2"/>
  <c r="Q54" i="2"/>
  <c r="I53" i="2"/>
  <c r="J53" i="2"/>
  <c r="K53" i="2"/>
  <c r="L53" i="2"/>
  <c r="N53" i="2"/>
  <c r="O53" i="2"/>
  <c r="P53" i="2"/>
  <c r="R53" i="2"/>
  <c r="S53" i="2"/>
  <c r="T53" i="2"/>
  <c r="U53" i="2"/>
  <c r="Q53" i="2"/>
  <c r="AE52" i="2"/>
  <c r="AD52" i="2"/>
  <c r="AC52" i="2"/>
  <c r="I52" i="2"/>
  <c r="J52" i="2"/>
  <c r="K52" i="2"/>
  <c r="L52" i="2"/>
  <c r="N52" i="2"/>
  <c r="O52" i="2"/>
  <c r="P52" i="2"/>
  <c r="R52" i="2"/>
  <c r="S52" i="2"/>
  <c r="T52" i="2"/>
  <c r="U52" i="2"/>
  <c r="AB52" i="2"/>
  <c r="Z52" i="2"/>
  <c r="Y52" i="2"/>
  <c r="X52" i="2"/>
  <c r="W52" i="2"/>
  <c r="Q52" i="2"/>
  <c r="I50" i="2"/>
  <c r="J50" i="2"/>
  <c r="K50" i="2"/>
  <c r="L50" i="2"/>
  <c r="N50" i="2"/>
  <c r="O50" i="2"/>
  <c r="P50" i="2"/>
  <c r="R50" i="2"/>
  <c r="S50" i="2"/>
  <c r="T50" i="2"/>
  <c r="U50" i="2"/>
  <c r="Q50" i="2"/>
  <c r="I49" i="2"/>
  <c r="J49" i="2"/>
  <c r="K49" i="2"/>
  <c r="L49" i="2"/>
  <c r="N49" i="2"/>
  <c r="O49" i="2"/>
  <c r="P49" i="2"/>
  <c r="R49" i="2"/>
  <c r="S49" i="2"/>
  <c r="T49" i="2"/>
  <c r="U49" i="2"/>
  <c r="Q49" i="2"/>
  <c r="I48" i="2"/>
  <c r="J48" i="2"/>
  <c r="K48" i="2"/>
  <c r="L48" i="2"/>
  <c r="N48" i="2"/>
  <c r="O48" i="2"/>
  <c r="P48" i="2"/>
  <c r="R48" i="2"/>
  <c r="S48" i="2"/>
  <c r="T48" i="2"/>
  <c r="U48" i="2"/>
  <c r="Q48" i="2"/>
  <c r="AE47" i="2"/>
  <c r="AD47" i="2"/>
  <c r="AC47" i="2"/>
  <c r="I47" i="2"/>
  <c r="J47" i="2"/>
  <c r="K47" i="2"/>
  <c r="L47" i="2"/>
  <c r="N47" i="2"/>
  <c r="O47" i="2"/>
  <c r="P47" i="2"/>
  <c r="R47" i="2"/>
  <c r="S47" i="2"/>
  <c r="T47" i="2"/>
  <c r="U47" i="2"/>
  <c r="AB47" i="2"/>
  <c r="Z47" i="2"/>
  <c r="Y47" i="2"/>
  <c r="X47" i="2"/>
  <c r="W47" i="2"/>
  <c r="Q47" i="2"/>
  <c r="I45" i="2"/>
  <c r="J45" i="2"/>
  <c r="K45" i="2"/>
  <c r="L45" i="2"/>
  <c r="N45" i="2"/>
  <c r="O45" i="2"/>
  <c r="P45" i="2"/>
  <c r="R45" i="2"/>
  <c r="S45" i="2"/>
  <c r="T45" i="2"/>
  <c r="U45" i="2"/>
  <c r="Q45" i="2"/>
  <c r="I44" i="2"/>
  <c r="J44" i="2"/>
  <c r="K44" i="2"/>
  <c r="L44" i="2"/>
  <c r="N44" i="2"/>
  <c r="O44" i="2"/>
  <c r="P44" i="2"/>
  <c r="R44" i="2"/>
  <c r="S44" i="2"/>
  <c r="T44" i="2"/>
  <c r="U44" i="2"/>
  <c r="Q44" i="2"/>
  <c r="I43" i="2"/>
  <c r="J43" i="2"/>
  <c r="K43" i="2"/>
  <c r="L43" i="2"/>
  <c r="N43" i="2"/>
  <c r="O43" i="2"/>
  <c r="P43" i="2"/>
  <c r="R43" i="2"/>
  <c r="S43" i="2"/>
  <c r="T43" i="2"/>
  <c r="U43" i="2"/>
  <c r="Q43" i="2"/>
  <c r="AE42" i="2"/>
  <c r="AD42" i="2"/>
  <c r="AC42" i="2"/>
  <c r="I42" i="2"/>
  <c r="J42" i="2"/>
  <c r="K42" i="2"/>
  <c r="L42" i="2"/>
  <c r="N42" i="2"/>
  <c r="O42" i="2"/>
  <c r="P42" i="2"/>
  <c r="R42" i="2"/>
  <c r="S42" i="2"/>
  <c r="T42" i="2"/>
  <c r="U42" i="2"/>
  <c r="AB42" i="2"/>
  <c r="Z42" i="2"/>
  <c r="Y42" i="2"/>
  <c r="X42" i="2"/>
  <c r="W42" i="2"/>
  <c r="Q42" i="2"/>
  <c r="I40" i="2"/>
  <c r="J40" i="2"/>
  <c r="K40" i="2"/>
  <c r="L40" i="2"/>
  <c r="N40" i="2"/>
  <c r="O40" i="2"/>
  <c r="P40" i="2"/>
  <c r="R40" i="2"/>
  <c r="S40" i="2"/>
  <c r="T40" i="2"/>
  <c r="U40" i="2"/>
  <c r="Q40" i="2"/>
  <c r="I39" i="2"/>
  <c r="J39" i="2"/>
  <c r="K39" i="2"/>
  <c r="L39" i="2"/>
  <c r="N39" i="2"/>
  <c r="O39" i="2"/>
  <c r="P39" i="2"/>
  <c r="R39" i="2"/>
  <c r="S39" i="2"/>
  <c r="T39" i="2"/>
  <c r="U39" i="2"/>
  <c r="Q39" i="2"/>
  <c r="I38" i="2"/>
  <c r="J38" i="2"/>
  <c r="K38" i="2"/>
  <c r="L38" i="2"/>
  <c r="N38" i="2"/>
  <c r="O38" i="2"/>
  <c r="P38" i="2"/>
  <c r="R38" i="2"/>
  <c r="S38" i="2"/>
  <c r="T38" i="2"/>
  <c r="U38" i="2"/>
  <c r="Q38" i="2"/>
  <c r="AE37" i="2"/>
  <c r="AD37" i="2"/>
  <c r="AC37" i="2"/>
  <c r="I37" i="2"/>
  <c r="J37" i="2"/>
  <c r="K37" i="2"/>
  <c r="L37" i="2"/>
  <c r="N37" i="2"/>
  <c r="O37" i="2"/>
  <c r="P37" i="2"/>
  <c r="R37" i="2"/>
  <c r="S37" i="2"/>
  <c r="T37" i="2"/>
  <c r="U37" i="2"/>
  <c r="AB37" i="2"/>
  <c r="Z37" i="2"/>
  <c r="Y37" i="2"/>
  <c r="X37" i="2"/>
  <c r="W37" i="2"/>
  <c r="Q37" i="2"/>
  <c r="I35" i="2"/>
  <c r="J35" i="2"/>
  <c r="K35" i="2"/>
  <c r="L35" i="2"/>
  <c r="N35" i="2"/>
  <c r="O35" i="2"/>
  <c r="P35" i="2"/>
  <c r="R35" i="2"/>
  <c r="S35" i="2"/>
  <c r="T35" i="2"/>
  <c r="U35" i="2"/>
  <c r="Q35" i="2"/>
  <c r="I34" i="2"/>
  <c r="J34" i="2"/>
  <c r="K34" i="2"/>
  <c r="L34" i="2"/>
  <c r="N34" i="2"/>
  <c r="O34" i="2"/>
  <c r="P34" i="2"/>
  <c r="R34" i="2"/>
  <c r="S34" i="2"/>
  <c r="T34" i="2"/>
  <c r="U34" i="2"/>
  <c r="Q34" i="2"/>
  <c r="I33" i="2"/>
  <c r="J33" i="2"/>
  <c r="K33" i="2"/>
  <c r="L33" i="2"/>
  <c r="N33" i="2"/>
  <c r="O33" i="2"/>
  <c r="P33" i="2"/>
  <c r="R33" i="2"/>
  <c r="S33" i="2"/>
  <c r="T33" i="2"/>
  <c r="U33" i="2"/>
  <c r="Q33" i="2"/>
  <c r="AE32" i="2"/>
  <c r="AD32" i="2"/>
  <c r="AC32" i="2"/>
  <c r="I32" i="2"/>
  <c r="J32" i="2"/>
  <c r="K32" i="2"/>
  <c r="L32" i="2"/>
  <c r="N32" i="2"/>
  <c r="O32" i="2"/>
  <c r="P32" i="2"/>
  <c r="R32" i="2"/>
  <c r="S32" i="2"/>
  <c r="T32" i="2"/>
  <c r="U32" i="2"/>
  <c r="AB32" i="2"/>
  <c r="Z32" i="2"/>
  <c r="Y32" i="2"/>
  <c r="X32" i="2"/>
  <c r="W32" i="2"/>
  <c r="Q32" i="2"/>
  <c r="I30" i="2"/>
  <c r="J30" i="2"/>
  <c r="K30" i="2"/>
  <c r="L30" i="2"/>
  <c r="N30" i="2"/>
  <c r="O30" i="2"/>
  <c r="P30" i="2"/>
  <c r="R30" i="2"/>
  <c r="S30" i="2"/>
  <c r="T30" i="2"/>
  <c r="U30" i="2"/>
  <c r="Q30" i="2"/>
  <c r="I29" i="2"/>
  <c r="J29" i="2"/>
  <c r="K29" i="2"/>
  <c r="L29" i="2"/>
  <c r="N29" i="2"/>
  <c r="O29" i="2"/>
  <c r="P29" i="2"/>
  <c r="R29" i="2"/>
  <c r="S29" i="2"/>
  <c r="T29" i="2"/>
  <c r="U29" i="2"/>
  <c r="Q29" i="2"/>
  <c r="I28" i="2"/>
  <c r="J28" i="2"/>
  <c r="K28" i="2"/>
  <c r="L28" i="2"/>
  <c r="N28" i="2"/>
  <c r="O28" i="2"/>
  <c r="P28" i="2"/>
  <c r="R28" i="2"/>
  <c r="S28" i="2"/>
  <c r="T28" i="2"/>
  <c r="U28" i="2"/>
  <c r="Q28" i="2"/>
  <c r="AE27" i="2"/>
  <c r="AD27" i="2"/>
  <c r="AC27" i="2"/>
  <c r="I27" i="2"/>
  <c r="J27" i="2"/>
  <c r="K27" i="2"/>
  <c r="L27" i="2"/>
  <c r="N27" i="2"/>
  <c r="O27" i="2"/>
  <c r="P27" i="2"/>
  <c r="R27" i="2"/>
  <c r="S27" i="2"/>
  <c r="T27" i="2"/>
  <c r="U27" i="2"/>
  <c r="AB27" i="2"/>
  <c r="Z27" i="2"/>
  <c r="Y27" i="2"/>
  <c r="X27" i="2"/>
  <c r="W27" i="2"/>
  <c r="Q27" i="2"/>
  <c r="I25" i="2"/>
  <c r="J25" i="2"/>
  <c r="K25" i="2"/>
  <c r="L25" i="2"/>
  <c r="N25" i="2"/>
  <c r="O25" i="2"/>
  <c r="P25" i="2"/>
  <c r="R25" i="2"/>
  <c r="S25" i="2"/>
  <c r="T25" i="2"/>
  <c r="U25" i="2"/>
  <c r="Q25" i="2"/>
  <c r="I24" i="2"/>
  <c r="J24" i="2"/>
  <c r="K24" i="2"/>
  <c r="L24" i="2"/>
  <c r="N24" i="2"/>
  <c r="O24" i="2"/>
  <c r="P24" i="2"/>
  <c r="R24" i="2"/>
  <c r="S24" i="2"/>
  <c r="T24" i="2"/>
  <c r="U24" i="2"/>
  <c r="Q24" i="2"/>
  <c r="I23" i="2"/>
  <c r="J23" i="2"/>
  <c r="K23" i="2"/>
  <c r="L23" i="2"/>
  <c r="N23" i="2"/>
  <c r="O23" i="2"/>
  <c r="P23" i="2"/>
  <c r="R23" i="2"/>
  <c r="S23" i="2"/>
  <c r="T23" i="2"/>
  <c r="U23" i="2"/>
  <c r="Q23" i="2"/>
  <c r="AE22" i="2"/>
  <c r="AD22" i="2"/>
  <c r="AC22" i="2"/>
  <c r="I22" i="2"/>
  <c r="J22" i="2"/>
  <c r="K22" i="2"/>
  <c r="L22" i="2"/>
  <c r="N22" i="2"/>
  <c r="O22" i="2"/>
  <c r="P22" i="2"/>
  <c r="R22" i="2"/>
  <c r="S22" i="2"/>
  <c r="T22" i="2"/>
  <c r="U22" i="2"/>
  <c r="AB22" i="2"/>
  <c r="Z22" i="2"/>
  <c r="Y22" i="2"/>
  <c r="X22" i="2"/>
  <c r="W22" i="2"/>
  <c r="Q22" i="2"/>
  <c r="I20" i="2"/>
  <c r="J20" i="2"/>
  <c r="K20" i="2"/>
  <c r="L20" i="2"/>
  <c r="N20" i="2"/>
  <c r="O20" i="2"/>
  <c r="P20" i="2"/>
  <c r="R20" i="2"/>
  <c r="S20" i="2"/>
  <c r="T20" i="2"/>
  <c r="U20" i="2"/>
  <c r="Q20" i="2"/>
  <c r="I19" i="2"/>
  <c r="J19" i="2"/>
  <c r="K19" i="2"/>
  <c r="L19" i="2"/>
  <c r="N19" i="2"/>
  <c r="O19" i="2"/>
  <c r="P19" i="2"/>
  <c r="R19" i="2"/>
  <c r="S19" i="2"/>
  <c r="T19" i="2"/>
  <c r="U19" i="2"/>
  <c r="Q19" i="2"/>
  <c r="I18" i="2"/>
  <c r="J18" i="2"/>
  <c r="K18" i="2"/>
  <c r="L18" i="2"/>
  <c r="N18" i="2"/>
  <c r="O18" i="2"/>
  <c r="P18" i="2"/>
  <c r="R18" i="2"/>
  <c r="S18" i="2"/>
  <c r="T18" i="2"/>
  <c r="U18" i="2"/>
  <c r="Q18" i="2"/>
  <c r="AE17" i="2"/>
  <c r="AD17" i="2"/>
  <c r="AC17" i="2"/>
  <c r="I17" i="2"/>
  <c r="J17" i="2"/>
  <c r="K17" i="2"/>
  <c r="L17" i="2"/>
  <c r="N17" i="2"/>
  <c r="O17" i="2"/>
  <c r="P17" i="2"/>
  <c r="R17" i="2"/>
  <c r="S17" i="2"/>
  <c r="T17" i="2"/>
  <c r="U17" i="2"/>
  <c r="AB17" i="2"/>
  <c r="Z17" i="2"/>
  <c r="Y17" i="2"/>
  <c r="X17" i="2"/>
  <c r="W17" i="2"/>
  <c r="Q17" i="2"/>
  <c r="I15" i="2"/>
  <c r="J15" i="2"/>
  <c r="K15" i="2"/>
  <c r="L15" i="2"/>
  <c r="N15" i="2"/>
  <c r="O15" i="2"/>
  <c r="P15" i="2"/>
  <c r="R15" i="2"/>
  <c r="S15" i="2"/>
  <c r="T15" i="2"/>
  <c r="U15" i="2"/>
  <c r="Q15" i="2"/>
  <c r="I14" i="2"/>
  <c r="J14" i="2"/>
  <c r="K14" i="2"/>
  <c r="L14" i="2"/>
  <c r="N14" i="2"/>
  <c r="O14" i="2"/>
  <c r="P14" i="2"/>
  <c r="R14" i="2"/>
  <c r="S14" i="2"/>
  <c r="T14" i="2"/>
  <c r="U14" i="2"/>
  <c r="Q14" i="2"/>
  <c r="I13" i="2"/>
  <c r="J13" i="2"/>
  <c r="K13" i="2"/>
  <c r="L13" i="2"/>
  <c r="N13" i="2"/>
  <c r="O13" i="2"/>
  <c r="P13" i="2"/>
  <c r="R13" i="2"/>
  <c r="S13" i="2"/>
  <c r="T13" i="2"/>
  <c r="U13" i="2"/>
  <c r="Q13" i="2"/>
  <c r="AE12" i="2"/>
  <c r="AD12" i="2"/>
  <c r="AC12" i="2"/>
  <c r="I12" i="2"/>
  <c r="J12" i="2"/>
  <c r="K12" i="2"/>
  <c r="L12" i="2"/>
  <c r="N12" i="2"/>
  <c r="O12" i="2"/>
  <c r="P12" i="2"/>
  <c r="R12" i="2"/>
  <c r="S12" i="2"/>
  <c r="T12" i="2"/>
  <c r="U12" i="2"/>
  <c r="AB12" i="2"/>
  <c r="Z12" i="2"/>
  <c r="Y12" i="2"/>
  <c r="X12" i="2"/>
  <c r="W12" i="2"/>
  <c r="Q12" i="2"/>
  <c r="I10" i="2"/>
  <c r="J10" i="2"/>
  <c r="K10" i="2"/>
  <c r="L10" i="2"/>
  <c r="N10" i="2"/>
  <c r="O10" i="2"/>
  <c r="P10" i="2"/>
  <c r="R10" i="2"/>
  <c r="S10" i="2"/>
  <c r="T10" i="2"/>
  <c r="U10" i="2"/>
  <c r="Q10" i="2"/>
  <c r="L9" i="2"/>
  <c r="O9" i="2"/>
  <c r="P9" i="2"/>
  <c r="R9" i="2"/>
  <c r="S9" i="2"/>
  <c r="T9" i="2"/>
  <c r="U9" i="2"/>
  <c r="Q9" i="2"/>
  <c r="I8" i="2"/>
  <c r="J8" i="2"/>
  <c r="K8" i="2"/>
  <c r="L8" i="2"/>
  <c r="N8" i="2"/>
  <c r="O8" i="2"/>
  <c r="P8" i="2"/>
  <c r="R8" i="2"/>
  <c r="S8" i="2"/>
  <c r="T8" i="2"/>
  <c r="U8" i="2"/>
  <c r="Q8" i="2"/>
  <c r="AE7" i="2"/>
  <c r="AD7" i="2"/>
  <c r="AC7" i="2"/>
  <c r="I7" i="2"/>
  <c r="J7" i="2"/>
  <c r="K7" i="2"/>
  <c r="L7" i="2"/>
  <c r="N7" i="2"/>
  <c r="O7" i="2"/>
  <c r="P7" i="2"/>
  <c r="R7" i="2"/>
  <c r="S7" i="2"/>
  <c r="T7" i="2"/>
  <c r="U7" i="2"/>
  <c r="AB7" i="2"/>
  <c r="Z7" i="2"/>
  <c r="Y7" i="2"/>
  <c r="X7" i="2"/>
  <c r="W7" i="2"/>
  <c r="Q7" i="2"/>
</calcChain>
</file>

<file path=xl/sharedStrings.xml><?xml version="1.0" encoding="utf-8"?>
<sst xmlns="http://schemas.openxmlformats.org/spreadsheetml/2006/main" count="2548" uniqueCount="1069">
  <si>
    <t>2013 NSICP - Norms by Carnegie Classification</t>
  </si>
  <si>
    <t xml:space="preserve">Table 4B:  Quartile Values for Direct Instructional Expenditure per Student Credit Hour (SCH) and per FTE Student and </t>
  </si>
  <si>
    <t>Table 4A:   Normative Instructional Cost Ratios, Research and Public Service Expenditures (FY 2012-13)</t>
  </si>
  <si>
    <t>Exp. Per SCH</t>
  </si>
  <si>
    <t>CIP</t>
  </si>
  <si>
    <t>Discipline/Carnegie Classification</t>
  </si>
  <si>
    <t xml:space="preserve"> AGRICULTURE, AGRICULTURE OPERATIONS, AND RELATED SCIENCES</t>
  </si>
  <si>
    <t xml:space="preserve">  Research           </t>
  </si>
  <si>
    <t xml:space="preserve">  Comprehensive      </t>
  </si>
  <si>
    <t xml:space="preserve"> Agricultural Business and Management                     </t>
  </si>
  <si>
    <t xml:space="preserve"> Animal Sciences                                          </t>
  </si>
  <si>
    <t xml:space="preserve"> Food Science and Technology                              </t>
  </si>
  <si>
    <t xml:space="preserve"> Plant Sciences                                           </t>
  </si>
  <si>
    <t xml:space="preserve"> NATURAL RESOURCES AND CONSERVATION                       </t>
  </si>
  <si>
    <t xml:space="preserve"> Natural Resources Conservation and Research              </t>
  </si>
  <si>
    <t xml:space="preserve"> Forestry                                                 </t>
  </si>
  <si>
    <t xml:space="preserve"> ARCHITECTURE AND RELATED SERVICES                        </t>
  </si>
  <si>
    <t xml:space="preserve"> Architecture                                             </t>
  </si>
  <si>
    <t xml:space="preserve"> City/Urban, Community and Regional Planning              </t>
  </si>
  <si>
    <t xml:space="preserve"> Landscape Architecture                                   </t>
  </si>
  <si>
    <t xml:space="preserve"> AREA, ETHNIC, CULTURAL, GENDER, AND GROUP STUDIES        </t>
  </si>
  <si>
    <t xml:space="preserve">  Doctoral           </t>
  </si>
  <si>
    <t xml:space="preserve"> Area Studies                                             </t>
  </si>
  <si>
    <t xml:space="preserve"> Ethnic, Cultural Minority, Gender, and Group Studies     </t>
  </si>
  <si>
    <t xml:space="preserve"> COMMUNICATION, JOURNALISM, AND RELATED PROGRAMS          </t>
  </si>
  <si>
    <t xml:space="preserve">  Baccalaureate      </t>
  </si>
  <si>
    <t xml:space="preserve"> Communication and Media Studies                          </t>
  </si>
  <si>
    <t xml:space="preserve"> Journalism                                               </t>
  </si>
  <si>
    <t xml:space="preserve"> Radio, Television, and Digital Communication             </t>
  </si>
  <si>
    <t xml:space="preserve"> COMPUTER AND INFORMATION SCIENCES AND SUPPORT SERVICES   </t>
  </si>
  <si>
    <t xml:space="preserve"> Computer and Information Sciences, General               </t>
  </si>
  <si>
    <t xml:space="preserve"> Information Science/Studies                              </t>
  </si>
  <si>
    <t xml:space="preserve"> Computer Science                                         </t>
  </si>
  <si>
    <t xml:space="preserve"> EDUCATION                                                </t>
  </si>
  <si>
    <t xml:space="preserve"> Education, General                                       </t>
  </si>
  <si>
    <t xml:space="preserve"> Curriculum and Instruction                               </t>
  </si>
  <si>
    <t xml:space="preserve"> Educational Administration and Supervision               </t>
  </si>
  <si>
    <t xml:space="preserve"> Educational/Instructional Media Design                   </t>
  </si>
  <si>
    <t xml:space="preserve"> Special Education and Teaching                           </t>
  </si>
  <si>
    <t xml:space="preserve"> Student Counseling and Personnel Services                </t>
  </si>
  <si>
    <t xml:space="preserve"> Teacher Education and Professional Development, Specific </t>
  </si>
  <si>
    <t xml:space="preserve">evResearch           </t>
  </si>
  <si>
    <t xml:space="preserve">evDoctoral           </t>
  </si>
  <si>
    <t xml:space="preserve">evComprehensive      </t>
  </si>
  <si>
    <t xml:space="preserve">evBaccalaureate      </t>
  </si>
  <si>
    <t xml:space="preserve">ubResearch           </t>
  </si>
  <si>
    <t xml:space="preserve">ubDoctoral           </t>
  </si>
  <si>
    <t xml:space="preserve">ubComprehensive      </t>
  </si>
  <si>
    <t xml:space="preserve"> ENGINEERING                                              </t>
  </si>
  <si>
    <t xml:space="preserve"> Engineering, General                                     </t>
  </si>
  <si>
    <t xml:space="preserve"> Aerospace, Aeronautical and Astronautical Engineering    </t>
  </si>
  <si>
    <t xml:space="preserve"> Agricultural Engineering                                 </t>
  </si>
  <si>
    <t xml:space="preserve"> Biomedical/Medical Engineering                           </t>
  </si>
  <si>
    <t xml:space="preserve"> Chemical Engineering                                     </t>
  </si>
  <si>
    <t xml:space="preserve"> Civil Engineering                                        </t>
  </si>
  <si>
    <t xml:space="preserve"> Electrical, Electronics and Communications Engineering   </t>
  </si>
  <si>
    <t xml:space="preserve"> Materials Engineering                                    </t>
  </si>
  <si>
    <t xml:space="preserve"> Mechanical Engineering                                   </t>
  </si>
  <si>
    <t xml:space="preserve"> Industrial Engineering                                   </t>
  </si>
  <si>
    <t xml:space="preserve"> ENGINEERING TECHNOLOGIES AND ENGINEERING-RELATED FIELDS  </t>
  </si>
  <si>
    <t xml:space="preserve"> Industrial Production Technologies/Technicians           </t>
  </si>
  <si>
    <t xml:space="preserve"> FOREIGN LANGUAGES, LITERATURES, AND LINGUISTICS          </t>
  </si>
  <si>
    <t xml:space="preserve"> Linguistic, Comparative, and Related Language Studies and</t>
  </si>
  <si>
    <t xml:space="preserve">SeResearch           </t>
  </si>
  <si>
    <t xml:space="preserve">SeDoctoral           </t>
  </si>
  <si>
    <t xml:space="preserve">SeComprehensive      </t>
  </si>
  <si>
    <t xml:space="preserve">SeBaccalaureate      </t>
  </si>
  <si>
    <t xml:space="preserve"> East Asian Languages, Literatures, and Linguistics       </t>
  </si>
  <si>
    <t xml:space="preserve"> Germanic Languages, Literatures, and Linguistics         </t>
  </si>
  <si>
    <t xml:space="preserve"> Romance Languages, Literatures, and Linguistics, General </t>
  </si>
  <si>
    <t xml:space="preserve"> Classics and Classical Languages, Literatures, and Lingui</t>
  </si>
  <si>
    <t xml:space="preserve">tiResearch           </t>
  </si>
  <si>
    <t xml:space="preserve">tiComprehensive      </t>
  </si>
  <si>
    <t xml:space="preserve"> FAMILY AND CONSUMER SCIENCES/HUMAN SCIENCES              </t>
  </si>
  <si>
    <t xml:space="preserve"> Family and Consumer Sciences/Human Sciences, General     </t>
  </si>
  <si>
    <t xml:space="preserve"> Foods, Nutrition, and Related Services                   </t>
  </si>
  <si>
    <t xml:space="preserve"> Human Development, Family Studies, and Related Services  </t>
  </si>
  <si>
    <t xml:space="preserve"> Apparel and Textiles                                     </t>
  </si>
  <si>
    <t xml:space="preserve"> LEGAL PROFESSIONS AND STUDIES                            </t>
  </si>
  <si>
    <t xml:space="preserve"> Law                                                      </t>
  </si>
  <si>
    <t xml:space="preserve"> ENGLISH LANGUAGE AND LITERATURE/LETTERS                  </t>
  </si>
  <si>
    <t xml:space="preserve"> English Language and Literature, General                 </t>
  </si>
  <si>
    <t xml:space="preserve"> Rhetoric and Composition/Writing Studies                 </t>
  </si>
  <si>
    <t xml:space="preserve"> LIBERAL ARTS AND SCIENCES, GENERAL STUDIES AND HUMANITIES</t>
  </si>
  <si>
    <t xml:space="preserve"> Liberal Arts and Sciences, General Studies and Humanities</t>
  </si>
  <si>
    <t xml:space="preserve"> LIBRARY SCIENCE                                          </t>
  </si>
  <si>
    <t xml:space="preserve"> Library Science and Administration                       </t>
  </si>
  <si>
    <t xml:space="preserve"> BIOLOGICAL AND BIOMEDICAL SCIENCES                       </t>
  </si>
  <si>
    <t xml:space="preserve"> Biology, General                                         </t>
  </si>
  <si>
    <t xml:space="preserve"> Biochemistry, Biophysics and Molecular Biology           </t>
  </si>
  <si>
    <t xml:space="preserve"> Botany/Plant Biology                                     </t>
  </si>
  <si>
    <t xml:space="preserve"> Cell/Cellular Biology and Anatomical Sciences            </t>
  </si>
  <si>
    <t xml:space="preserve"> Microbiological Sciences and Immunology                  </t>
  </si>
  <si>
    <t xml:space="preserve"> Zoology/Animal Biology                                   </t>
  </si>
  <si>
    <t xml:space="preserve"> Physiology, Pathology and Related Sciences               </t>
  </si>
  <si>
    <t xml:space="preserve"> Ecology, Evolution, Systematics, and Population Biology  </t>
  </si>
  <si>
    <t xml:space="preserve"> MATHEMATICS AND STATISTICS                               </t>
  </si>
  <si>
    <t xml:space="preserve"> Mathematics                                              </t>
  </si>
  <si>
    <t xml:space="preserve"> Statistics                                               </t>
  </si>
  <si>
    <t xml:space="preserve"> MULTI/INTERDISCIPLINARY STUDIES                          </t>
  </si>
  <si>
    <t xml:space="preserve"> Nutrition Sciences                                       </t>
  </si>
  <si>
    <t xml:space="preserve"> International/Global Studies                             </t>
  </si>
  <si>
    <t xml:space="preserve"> Multi/Interdisciplinary Studies, Other                   </t>
  </si>
  <si>
    <t xml:space="preserve"> PARKS, RECREATION, LEISURE, AND FITNESS STUDIES          </t>
  </si>
  <si>
    <t xml:space="preserve"> Parks, Recreation and Leisure Studies                    </t>
  </si>
  <si>
    <t xml:space="preserve"> Parks, Recreation and Leisure Facilities Management      </t>
  </si>
  <si>
    <t xml:space="preserve"> Health and Physical Education/Fitness                    </t>
  </si>
  <si>
    <t xml:space="preserve"> PHILOSOPHY AND RELIGIOUS STUDIES                         </t>
  </si>
  <si>
    <t xml:space="preserve"> Philosophy                                               </t>
  </si>
  <si>
    <t xml:space="preserve"> Religion/Religious Studies                               </t>
  </si>
  <si>
    <t xml:space="preserve"> THEOLOGY AND RELIGIOUS VOCATIONS                         </t>
  </si>
  <si>
    <t xml:space="preserve"> Theological and Ministerial Studies                      </t>
  </si>
  <si>
    <t xml:space="preserve"> PHYSICAL SCIENCES                                        </t>
  </si>
  <si>
    <t xml:space="preserve"> Physical Sciences                                        </t>
  </si>
  <si>
    <t xml:space="preserve"> Astronomy and Astrophysics                               </t>
  </si>
  <si>
    <t xml:space="preserve"> Atmospheric Sciences and Meteorology                     </t>
  </si>
  <si>
    <t xml:space="preserve"> Chemistry                                                </t>
  </si>
  <si>
    <t xml:space="preserve"> Geological and Earth Sciences/Geosciences                </t>
  </si>
  <si>
    <t xml:space="preserve"> Physics                                                  </t>
  </si>
  <si>
    <t xml:space="preserve"> PSYCHOLOGY                                               </t>
  </si>
  <si>
    <t xml:space="preserve"> Psychology, General                                      </t>
  </si>
  <si>
    <t xml:space="preserve"> Clinical, Counseling and Applied Psychology              </t>
  </si>
  <si>
    <t xml:space="preserve"> HOMELAND SECURITY, LAW ENFORCEMENT, FIREFIGHTING AND RELA</t>
  </si>
  <si>
    <t xml:space="preserve">EDResearch           </t>
  </si>
  <si>
    <t xml:space="preserve">EDDoctoral           </t>
  </si>
  <si>
    <t xml:space="preserve">EDComprehensive      </t>
  </si>
  <si>
    <t xml:space="preserve">EDBaccalaureate      </t>
  </si>
  <si>
    <t xml:space="preserve"> Criminal Justice and Corrections                         </t>
  </si>
  <si>
    <t xml:space="preserve"> PUBLIC ADMINISTRATION AND SOCIAL SERVICE PROFESSIONS     </t>
  </si>
  <si>
    <t xml:space="preserve"> Public Administration                                    </t>
  </si>
  <si>
    <t xml:space="preserve"> Public Policy Analysis                                   </t>
  </si>
  <si>
    <t xml:space="preserve"> Social Work                                              </t>
  </si>
  <si>
    <t xml:space="preserve"> SOCIAL SCIENCES                                          </t>
  </si>
  <si>
    <t xml:space="preserve"> Social Sciences, General                                 </t>
  </si>
  <si>
    <t xml:space="preserve"> Anthropology                                             </t>
  </si>
  <si>
    <t xml:space="preserve"> Criminology                                              </t>
  </si>
  <si>
    <t xml:space="preserve"> Economics                                                </t>
  </si>
  <si>
    <t xml:space="preserve"> Geography and Cartography                                </t>
  </si>
  <si>
    <t xml:space="preserve"> Political Science and Government                         </t>
  </si>
  <si>
    <t xml:space="preserve"> Sociology                                                </t>
  </si>
  <si>
    <t xml:space="preserve"> VISUAL AND PERFORMING ARTS                               </t>
  </si>
  <si>
    <t xml:space="preserve"> Visual and Performing Arts, General                      </t>
  </si>
  <si>
    <t xml:space="preserve"> Dance                                                    </t>
  </si>
  <si>
    <t xml:space="preserve"> Design and Applied Arts                                  </t>
  </si>
  <si>
    <t xml:space="preserve"> Drama/Theatre Arts and Stagecraft                        </t>
  </si>
  <si>
    <t xml:space="preserve"> Film/Video and Photographic Arts                         </t>
  </si>
  <si>
    <t xml:space="preserve"> Fine and Studio Arts                                     </t>
  </si>
  <si>
    <t xml:space="preserve"> Music                                                    </t>
  </si>
  <si>
    <t xml:space="preserve"> HEALTH PROFESSIONS AND RELATED PROGRAMS                  </t>
  </si>
  <si>
    <t xml:space="preserve"> Communication Disorders Sciences and Services            </t>
  </si>
  <si>
    <t xml:space="preserve"> Health and Medical Administrative Services               </t>
  </si>
  <si>
    <t xml:space="preserve"> Allied Health Diagnostic, Intervention, and Treatment Pro</t>
  </si>
  <si>
    <t xml:space="preserve">esResearch           </t>
  </si>
  <si>
    <t xml:space="preserve">esDoctoral           </t>
  </si>
  <si>
    <t xml:space="preserve">esComprehensive      </t>
  </si>
  <si>
    <t xml:space="preserve"> Clinical/Medical Laboratory Science/Research and Allied P</t>
  </si>
  <si>
    <t xml:space="preserve">ofResearch           </t>
  </si>
  <si>
    <t xml:space="preserve">ofComprehensive      </t>
  </si>
  <si>
    <t xml:space="preserve"> Mental and Social Health Services and Allied Professions </t>
  </si>
  <si>
    <t xml:space="preserve"> Pharmacy, Pharmaceutical Sciences, and Administration    </t>
  </si>
  <si>
    <t xml:space="preserve"> Public Health                                            </t>
  </si>
  <si>
    <t xml:space="preserve"> Rehabilitation and Therapeutic Professions               </t>
  </si>
  <si>
    <t xml:space="preserve"> Dietetics and Clinical Nutrition Services                </t>
  </si>
  <si>
    <t xml:space="preserve"> Registered Nursing, Nursing Administration, Nursing Resea</t>
  </si>
  <si>
    <t xml:space="preserve">chResearch           </t>
  </si>
  <si>
    <t xml:space="preserve">chDoctoral           </t>
  </si>
  <si>
    <t xml:space="preserve">chComprehensive      </t>
  </si>
  <si>
    <t xml:space="preserve">chBaccalaureate      </t>
  </si>
  <si>
    <t xml:space="preserve"> Health Professions and Related Clinical Sciences, Other  </t>
  </si>
  <si>
    <t xml:space="preserve"> BUSINESS, MANAGEMENT, MARKETING, AND RELATED SUPPORT SERV</t>
  </si>
  <si>
    <t xml:space="preserve">CEResearch           </t>
  </si>
  <si>
    <t xml:space="preserve">CEDoctoral           </t>
  </si>
  <si>
    <t xml:space="preserve">CEComprehensive      </t>
  </si>
  <si>
    <t xml:space="preserve">CEBaccalaureate      </t>
  </si>
  <si>
    <t xml:space="preserve"> Business/Commerce, General                               </t>
  </si>
  <si>
    <t xml:space="preserve"> Business Administration, Management and Operations       </t>
  </si>
  <si>
    <t xml:space="preserve"> Accounting and Related Services                          </t>
  </si>
  <si>
    <t xml:space="preserve"> Business/Managerial Economics                            </t>
  </si>
  <si>
    <t xml:space="preserve"> Finance and Financial Management Services                </t>
  </si>
  <si>
    <t xml:space="preserve"> Hospitality Administration/Management                    </t>
  </si>
  <si>
    <t xml:space="preserve"> Human Resources Management and Services                  </t>
  </si>
  <si>
    <t xml:space="preserve"> Management Information Systems and Services              </t>
  </si>
  <si>
    <t xml:space="preserve"> Management Sciences and Quantitative Methods             </t>
  </si>
  <si>
    <t xml:space="preserve"> Marketing                                                </t>
  </si>
  <si>
    <t xml:space="preserve"> HISTORY                                                  </t>
  </si>
  <si>
    <t xml:space="preserve"> History                                                  </t>
  </si>
  <si>
    <t>2013 Participating Institutions</t>
  </si>
  <si>
    <t>Below are the classifications of our participating institutions according to the newest release of the Carnegie Foundation's Basic Classification system. The 2005 taxonomy consists of five categories: Research Universities, Doctoral Universities, Comprehensive (Master's) Colleges and Universities, and Baccalaureate Colleges.</t>
  </si>
  <si>
    <t>(RVH) Research Universities - Very High Research Activity:</t>
  </si>
  <si>
    <t>CUNY-Graduate School and University Center</t>
  </si>
  <si>
    <t>Louisiana State University</t>
  </si>
  <si>
    <t>Mississippi State University</t>
  </si>
  <si>
    <t>Montana State University - Bozeman</t>
  </si>
  <si>
    <t>North Carolina State University</t>
  </si>
  <si>
    <t>Ohio State University</t>
  </si>
  <si>
    <t>Purdue University</t>
  </si>
  <si>
    <t>SUNY - University at Albany</t>
  </si>
  <si>
    <t>SUNY - University at Buffalo</t>
  </si>
  <si>
    <t>University of Alabama - Birmingham</t>
  </si>
  <si>
    <t>University of Alabama - Huntsville</t>
  </si>
  <si>
    <t>University of Arizona</t>
  </si>
  <si>
    <t>University of Arkansas - Fayetteville</t>
  </si>
  <si>
    <t>University of California - Irvine</t>
  </si>
  <si>
    <t>University of California - Merced</t>
  </si>
  <si>
    <t>University of Cincinnati</t>
  </si>
  <si>
    <t>University of Colorado at Boulder</t>
  </si>
  <si>
    <t>University of Connecticut</t>
  </si>
  <si>
    <t>University of Delaware</t>
  </si>
  <si>
    <t xml:space="preserve">University of Guelph - Canada </t>
  </si>
  <si>
    <t xml:space="preserve">University of Houston </t>
  </si>
  <si>
    <t>University of Illinois at Chicago</t>
  </si>
  <si>
    <t>University of Kansas</t>
  </si>
  <si>
    <t>University of Massachusetts - Amherst</t>
  </si>
  <si>
    <t>University of Missouri - Columbia</t>
  </si>
  <si>
    <t>University of Nebraska - Lincoln</t>
  </si>
  <si>
    <t>University of New Mexico</t>
  </si>
  <si>
    <t>University of North Carolina - Chapel Hill</t>
  </si>
  <si>
    <t>University of South Carolina - Columbia</t>
  </si>
  <si>
    <t>University of Texas at Austin</t>
  </si>
  <si>
    <t>University of Utah</t>
  </si>
  <si>
    <t>Virginia Polytechnic Institute &amp; State University</t>
  </si>
  <si>
    <t>Wilfrid Laurier University - Canada</t>
  </si>
  <si>
    <t>(RH) Research Universities - High Research Activity:</t>
  </si>
  <si>
    <t>American University in Cairo</t>
  </si>
  <si>
    <t>Ball State University</t>
  </si>
  <si>
    <t>Baylor University</t>
  </si>
  <si>
    <t>Bowling Green State University</t>
  </si>
  <si>
    <t>Catholic University of America</t>
  </si>
  <si>
    <t>Clemson University</t>
  </si>
  <si>
    <t>Cleveland State University</t>
  </si>
  <si>
    <t>Florida International University</t>
  </si>
  <si>
    <t>George Mason University</t>
  </si>
  <si>
    <t>Idaho State University</t>
  </si>
  <si>
    <t>Kansas State University</t>
  </si>
  <si>
    <t>Loyola University - Chicago</t>
  </si>
  <si>
    <t>Marquette University</t>
  </si>
  <si>
    <t>Miami University - Oxford</t>
  </si>
  <si>
    <t>Missouri University of Science and Technology</t>
  </si>
  <si>
    <t xml:space="preserve">New Mexico State University </t>
  </si>
  <si>
    <t>Northern Arizona University</t>
  </si>
  <si>
    <t>Ohio University</t>
  </si>
  <si>
    <t xml:space="preserve">University of Akron </t>
  </si>
  <si>
    <t>University of Alabama - Tuscaloosa</t>
  </si>
  <si>
    <t xml:space="preserve">University of Idaho </t>
  </si>
  <si>
    <t>University of Maine</t>
  </si>
  <si>
    <t xml:space="preserve">University of Mississippi </t>
  </si>
  <si>
    <t xml:space="preserve">University of Missouri - Kansas City </t>
  </si>
  <si>
    <t xml:space="preserve">University of Missouri - St. Louis </t>
  </si>
  <si>
    <t>University of Montana, The</t>
  </si>
  <si>
    <t>University of New Hampshire</t>
  </si>
  <si>
    <t>University of North Carolina - Greensboro</t>
  </si>
  <si>
    <t xml:space="preserve">University of North Dakota </t>
  </si>
  <si>
    <t>University of Oregon</t>
  </si>
  <si>
    <t>University of Rhode Island</t>
  </si>
  <si>
    <t xml:space="preserve">University of Southern Mississippi </t>
  </si>
  <si>
    <t>University of Vermont</t>
  </si>
  <si>
    <t xml:space="preserve">West Virginia University </t>
  </si>
  <si>
    <t>Wichita State University</t>
  </si>
  <si>
    <t>Wright State University</t>
  </si>
  <si>
    <t>Within 1.0 STD  (65th percentile)</t>
  </si>
  <si>
    <t>Ratios with all three states</t>
  </si>
  <si>
    <t>Ratios with states culled for 1 STD outliers</t>
  </si>
  <si>
    <t>CIP #</t>
  </si>
  <si>
    <t>OSU Academic Programs</t>
  </si>
  <si>
    <t>Florida</t>
  </si>
  <si>
    <t>Ohio</t>
  </si>
  <si>
    <t>Illinois</t>
  </si>
  <si>
    <t>2-Yr AVG</t>
  </si>
  <si>
    <t>3 State Avg</t>
  </si>
  <si>
    <t>STD</t>
  </si>
  <si>
    <t>MIN</t>
  </si>
  <si>
    <t>MAX</t>
  </si>
  <si>
    <t>LOWER</t>
  </si>
  <si>
    <t>UPPER</t>
  </si>
  <si>
    <t>GRAD I</t>
  </si>
  <si>
    <t>GRAD II</t>
  </si>
  <si>
    <t>Averages All Disciplines</t>
  </si>
  <si>
    <t>Total</t>
  </si>
  <si>
    <t xml:space="preserve"> 01</t>
  </si>
  <si>
    <t>AGRICULTURE, AGRICULTURAL OPERATIONS, AND RELATED SCIENCES</t>
  </si>
  <si>
    <t>Architecture and related services</t>
  </si>
  <si>
    <t>05</t>
  </si>
  <si>
    <t>AREA, ETHNIC, CULTURAL, GENDER, AND GROUP STUDIES</t>
  </si>
  <si>
    <t xml:space="preserve"> 26</t>
  </si>
  <si>
    <t>BIOLOGICAL AND BIOMEDICAL SCIENCES</t>
  </si>
  <si>
    <t xml:space="preserve"> 52</t>
  </si>
  <si>
    <t>BUSINESS, MANAGEMENT, MARKETING, AND RELATED SUPPORT SERVICES</t>
  </si>
  <si>
    <t xml:space="preserve"> 09</t>
  </si>
  <si>
    <t>COMMUNICATION, JOURNALISM, AND RELATED PROGRAMS</t>
  </si>
  <si>
    <t xml:space="preserve"> 11</t>
  </si>
  <si>
    <t>COMPUTER AND INFORMATION SCIENCES AND SUPPORT SERVICES</t>
  </si>
  <si>
    <t xml:space="preserve"> 13</t>
  </si>
  <si>
    <t>EDUCATION</t>
  </si>
  <si>
    <t xml:space="preserve"> 14</t>
  </si>
  <si>
    <t>ENGINEERING</t>
  </si>
  <si>
    <t>Engineering Technologies</t>
  </si>
  <si>
    <t xml:space="preserve"> 23</t>
  </si>
  <si>
    <t>ENGLISH LANGUAGE AND LITERATURE/ LETTERS</t>
  </si>
  <si>
    <t xml:space="preserve"> 19</t>
  </si>
  <si>
    <t>FAMILY AND CONSUMER SCIENCES/ HUMAN SCIENCES</t>
  </si>
  <si>
    <t xml:space="preserve"> 16</t>
  </si>
  <si>
    <t>FOREIGN LANGUAGES, LITERATURES, AND LINGUISTICS</t>
  </si>
  <si>
    <t xml:space="preserve"> 51</t>
  </si>
  <si>
    <t>HEALTH PROFESSIONS AND RELATED PROGRAMS</t>
  </si>
  <si>
    <t>Legal Studies</t>
  </si>
  <si>
    <t xml:space="preserve"> 24</t>
  </si>
  <si>
    <t>LIBERAL ARTS AND SCIENCES, GENERAL STUDIES AND HUMANITIES</t>
  </si>
  <si>
    <t>Library Science</t>
  </si>
  <si>
    <t xml:space="preserve"> 27</t>
  </si>
  <si>
    <t>MATHEMATICS AND STATISTICS</t>
  </si>
  <si>
    <t xml:space="preserve"> 30</t>
  </si>
  <si>
    <t>MULTI/ INTERDISCIPLINARY STUDIES</t>
  </si>
  <si>
    <t xml:space="preserve"> 03</t>
  </si>
  <si>
    <t>NATURAL RESOURCES AND CONSERVATION</t>
  </si>
  <si>
    <t xml:space="preserve"> 31</t>
  </si>
  <si>
    <t>PARKS, RECREATION, LEISURE, AND FITNESS STUDIES</t>
  </si>
  <si>
    <t xml:space="preserve"> 38</t>
  </si>
  <si>
    <t>PHILOSOPHY AND RELIGIOUS STUDIES</t>
  </si>
  <si>
    <t xml:space="preserve"> 40</t>
  </si>
  <si>
    <t>PHYSICAL SCIENCES</t>
  </si>
  <si>
    <t xml:space="preserve"> 42</t>
  </si>
  <si>
    <t xml:space="preserve">PSYCHOLOGY </t>
  </si>
  <si>
    <t xml:space="preserve"> 44</t>
  </si>
  <si>
    <t>PUBLIC ADMINISTRATION AND SOCIAL SERVICE PROFESSIONS</t>
  </si>
  <si>
    <t>Security and Protective Services</t>
  </si>
  <si>
    <t xml:space="preserve"> 45</t>
  </si>
  <si>
    <t>SOCIAL SCIENCES (and HISTORY 54)</t>
  </si>
  <si>
    <t xml:space="preserve"> 50</t>
  </si>
  <si>
    <t>VISUAL AND PERFORMING ARTS</t>
  </si>
  <si>
    <t>Delaware Two Digit</t>
  </si>
  <si>
    <t>Ratio of Level to Total</t>
  </si>
  <si>
    <t>Ratio to Lower Division Social Science/History</t>
  </si>
  <si>
    <t>3-State Avg</t>
  </si>
  <si>
    <t>Average</t>
  </si>
  <si>
    <t>Median</t>
  </si>
  <si>
    <t>FY 2006 – FY 2008 Calculated Weights</t>
  </si>
  <si>
    <t>Calculated weights are the resulting quotient of dividing the total costs by the total SCH,</t>
  </si>
  <si>
    <t>per level and discipline. These are not the same as weighted semester credit hours (WSCH).</t>
  </si>
  <si>
    <t>Science</t>
  </si>
  <si>
    <t>Agriculture</t>
  </si>
  <si>
    <t>Engineering</t>
  </si>
  <si>
    <t>Law</t>
  </si>
  <si>
    <t>Pharmacy</t>
  </si>
  <si>
    <t>Optometry*</t>
  </si>
  <si>
    <t>Technology</t>
  </si>
  <si>
    <t>Nursing</t>
  </si>
  <si>
    <t>Liberal Arts</t>
  </si>
  <si>
    <t>Fine Arts</t>
  </si>
  <si>
    <t>Teacher Education</t>
  </si>
  <si>
    <t>Home Economics</t>
  </si>
  <si>
    <t>Social Sciene</t>
  </si>
  <si>
    <t>Veterinary Medicine</t>
  </si>
  <si>
    <t>Vocational Training</t>
  </si>
  <si>
    <t>Physical Trainging</t>
  </si>
  <si>
    <t>Health Services</t>
  </si>
  <si>
    <t>Business Administration</t>
  </si>
  <si>
    <t>Teacher Education-Practice</t>
  </si>
  <si>
    <t>Texas</t>
  </si>
  <si>
    <t>Table 1: Cost-based Instruction and Operations Matrix</t>
  </si>
  <si>
    <t>Lower Division</t>
  </si>
  <si>
    <t>Upper Division</t>
  </si>
  <si>
    <t>Master's</t>
  </si>
  <si>
    <t xml:space="preserve">Doctoral </t>
  </si>
  <si>
    <t>Special Professional</t>
  </si>
  <si>
    <t>Texas Public University Cost Study FY2006-FY2008</t>
  </si>
  <si>
    <t xml:space="preserve">Updated Version ‐ September 2010* </t>
  </si>
  <si>
    <t>Std Dev</t>
  </si>
  <si>
    <t>By XX.00 Code</t>
  </si>
  <si>
    <t>By Average of XX.XX codes within two digit groups</t>
  </si>
  <si>
    <t>Research/Comprehensive per SCH</t>
  </si>
  <si>
    <t>Research/Comprehensive per FTE</t>
  </si>
  <si>
    <t>51.2 Pharmacy</t>
  </si>
  <si>
    <t>51.24 Vet Med</t>
  </si>
  <si>
    <t>Total Cost to Level Cost</t>
  </si>
  <si>
    <t>Texas Upper Division</t>
  </si>
  <si>
    <t>Delaware</t>
  </si>
  <si>
    <t>Social Science</t>
  </si>
  <si>
    <t xml:space="preserve">Upper Division </t>
  </si>
  <si>
    <t>Weights</t>
  </si>
  <si>
    <t>All</t>
  </si>
  <si>
    <t>Pharmacy Professional to Social Sciences MS:</t>
  </si>
  <si>
    <t>Vet Med Professional to Social Science MS:</t>
  </si>
  <si>
    <t>Ratios to Upper Division Values</t>
  </si>
  <si>
    <t>Avg with Highlights Out</t>
  </si>
  <si>
    <t>Ratios to Upper Division Social Science</t>
  </si>
  <si>
    <t>RAM</t>
  </si>
  <si>
    <t>Ratios to Lower Division Social Science</t>
  </si>
  <si>
    <t>Average:</t>
  </si>
  <si>
    <t>Median:</t>
  </si>
  <si>
    <t>Ratios Within Levels to  Social Science</t>
  </si>
  <si>
    <t>Relative to MS Social Science</t>
  </si>
  <si>
    <t>Average Ratios Relative to Lover Division (Without PharmD, Vet Med)</t>
  </si>
  <si>
    <t>Agricultural Sciences</t>
  </si>
  <si>
    <t>Business</t>
  </si>
  <si>
    <t>Education</t>
  </si>
  <si>
    <t>Forestry</t>
  </si>
  <si>
    <t>CEOAS</t>
  </si>
  <si>
    <t>PHHS</t>
  </si>
  <si>
    <t xml:space="preserve">Degree Type </t>
  </si>
  <si>
    <t>Total Weights</t>
  </si>
  <si>
    <t>BS</t>
  </si>
  <si>
    <t>MS</t>
  </si>
  <si>
    <t>PhD</t>
  </si>
  <si>
    <t>LD Weights</t>
  </si>
  <si>
    <t>UD Weights</t>
  </si>
  <si>
    <t>GRAD 1 Weights</t>
  </si>
  <si>
    <t>GRAD 2 Weights</t>
  </si>
  <si>
    <t>DVM PharmD</t>
  </si>
  <si>
    <t>01.0000</t>
  </si>
  <si>
    <t>Agriculture-Sciences                                  + EOU</t>
  </si>
  <si>
    <t>B.S. (H.B.S.)</t>
  </si>
  <si>
    <t>Leadership</t>
  </si>
  <si>
    <t xml:space="preserve">Undergraduate Minor </t>
  </si>
  <si>
    <t xml:space="preserve">Master of Agriculture </t>
  </si>
  <si>
    <t>M.Agr.</t>
  </si>
  <si>
    <t>01.0101</t>
  </si>
  <si>
    <t xml:space="preserve">Agricultural Business Management                              </t>
  </si>
  <si>
    <t>01.0103</t>
  </si>
  <si>
    <t>Agricultural and Resource Economics</t>
  </si>
  <si>
    <t xml:space="preserve">M.S., Ph.D. (M.Agr.), (M.A.I.S.)                                                                    </t>
  </si>
  <si>
    <t>Applied Economics</t>
  </si>
  <si>
    <t>M.A., M.S., PhD</t>
  </si>
  <si>
    <t xml:space="preserve">Environmental Economics and Policy                         </t>
  </si>
  <si>
    <t>01.0601</t>
  </si>
  <si>
    <t>Horticulture</t>
  </si>
  <si>
    <t>M.S., Ph.D. (M.Agr.), (M.A.I.S.)</t>
  </si>
  <si>
    <t>01.0701</t>
  </si>
  <si>
    <t>International Agricultural Development</t>
  </si>
  <si>
    <t>(M.A.I.S.)</t>
  </si>
  <si>
    <t>01.0901</t>
  </si>
  <si>
    <t>Animal Science</t>
  </si>
  <si>
    <t>Animal Sciences</t>
  </si>
  <si>
    <t>01.0907</t>
  </si>
  <si>
    <t>Poultry Science</t>
  </si>
  <si>
    <t>01.1001</t>
  </si>
  <si>
    <t>Food Science and Technology</t>
  </si>
  <si>
    <t>01.1099</t>
  </si>
  <si>
    <t>M.S., Ph.D. (M.Agr.)</t>
  </si>
  <si>
    <t>01.1101</t>
  </si>
  <si>
    <t>Crop Science</t>
  </si>
  <si>
    <t>01.1102</t>
  </si>
  <si>
    <t>Crop and Soil Science                                 + EOU</t>
  </si>
  <si>
    <t xml:space="preserve">B.S. (H.B.S) </t>
  </si>
  <si>
    <t>01.1103</t>
  </si>
  <si>
    <t>B.S. (H.B.S.), M.A.I.S.)</t>
  </si>
  <si>
    <t>01.1104</t>
  </si>
  <si>
    <t>Plant, Breeding, and Genetics</t>
  </si>
  <si>
    <t xml:space="preserve"> -----</t>
  </si>
  <si>
    <t>01.1106</t>
  </si>
  <si>
    <t>Rangeland Ecology and Management      + EOU</t>
  </si>
  <si>
    <t>Rangeland Sciences                                     +EOU</t>
  </si>
  <si>
    <t>B.S. (H.B.S)</t>
  </si>
  <si>
    <t>01.1201</t>
  </si>
  <si>
    <t>Soil Science</t>
  </si>
  <si>
    <t>03.0101</t>
  </si>
  <si>
    <t>Fisheries and Wildlife Sciences</t>
  </si>
  <si>
    <t>03.0301</t>
  </si>
  <si>
    <t>Fisheries Science</t>
  </si>
  <si>
    <t>M.S. Ph.D. (M.Ag.), (M.A.I.S.)</t>
  </si>
  <si>
    <t>Fisheries Management</t>
  </si>
  <si>
    <t>Graduate Certificate</t>
  </si>
  <si>
    <t>03.0601</t>
  </si>
  <si>
    <t>Wildlife Management</t>
  </si>
  <si>
    <t>Wildlife Science</t>
  </si>
  <si>
    <t>M.S., Ph.D. (M.Ag.), (M.A.I.S.)</t>
  </si>
  <si>
    <t>03.9999</t>
  </si>
  <si>
    <t>Fisheries and Wildlife Administration</t>
  </si>
  <si>
    <t>P.S.M.</t>
  </si>
  <si>
    <t>average</t>
  </si>
  <si>
    <t>13.1301</t>
  </si>
  <si>
    <t>Agricultural Education</t>
  </si>
  <si>
    <t>M.S. (M.Ag.), (M.A.I.S.)</t>
  </si>
  <si>
    <t>median</t>
  </si>
  <si>
    <t>26.0301</t>
  </si>
  <si>
    <t>Botany</t>
  </si>
  <si>
    <t>26.0399</t>
  </si>
  <si>
    <t>Botany and Plant Pathology</t>
  </si>
  <si>
    <t>M.A., M.S., Ph.D. (M.Ag.), (M.A.I.S.)</t>
  </si>
  <si>
    <t>26.0702</t>
  </si>
  <si>
    <t>Entomology</t>
  </si>
  <si>
    <t>26.0801</t>
  </si>
  <si>
    <t>Genetics</t>
  </si>
  <si>
    <t>M.A., M.S., Ph.D. (M.Ag.)</t>
  </si>
  <si>
    <t>26.1004</t>
  </si>
  <si>
    <t>Toxicology</t>
  </si>
  <si>
    <t>M.S., Ph.D. (M.Ag.)</t>
  </si>
  <si>
    <t>26.1201</t>
  </si>
  <si>
    <t>BioResource Research</t>
  </si>
  <si>
    <t>26.1399</t>
  </si>
  <si>
    <t>Applied Systematics in Botany</t>
  </si>
  <si>
    <t>19.0203</t>
  </si>
  <si>
    <t>Merchandising Management</t>
  </si>
  <si>
    <t>19.0901</t>
  </si>
  <si>
    <t>Apparel Design</t>
  </si>
  <si>
    <t>19.0905</t>
  </si>
  <si>
    <t>Design and Human Environment</t>
  </si>
  <si>
    <t>M.A., M.S., Ph.D. (M.A.I.S.)</t>
  </si>
  <si>
    <t>50.0401</t>
  </si>
  <si>
    <t>Graphic Design</t>
  </si>
  <si>
    <t>B.F.A., (H.B.F.A.)</t>
  </si>
  <si>
    <t>52.0201</t>
  </si>
  <si>
    <t>B.A., B.S., M.B.A, Ph.D. (H.B.A.), (H.B.S.), (M.A.I.S.)</t>
  </si>
  <si>
    <t>52.0210</t>
  </si>
  <si>
    <t>Innovation Management</t>
  </si>
  <si>
    <t>B.A., B.S., (H.B.A.), (H.B.S.)</t>
  </si>
  <si>
    <t>52.0205</t>
  </si>
  <si>
    <t>Management</t>
  </si>
  <si>
    <t>B.A., B.S. (H.B.A.), (H.B.S.)</t>
  </si>
  <si>
    <t>52.0301</t>
  </si>
  <si>
    <t>Accounting</t>
  </si>
  <si>
    <t>Post Baccalaureate Certificate</t>
  </si>
  <si>
    <t>52.0305</t>
  </si>
  <si>
    <t>Business Administration and Accountancy</t>
  </si>
  <si>
    <t>M.B.A.A.</t>
  </si>
  <si>
    <t>52.0801</t>
  </si>
  <si>
    <t>Finance</t>
  </si>
  <si>
    <t>52.0901</t>
  </si>
  <si>
    <t>Hospitality Management</t>
  </si>
  <si>
    <t>B.A., B.S., (Cascades Only)</t>
  </si>
  <si>
    <t>52.1201</t>
  </si>
  <si>
    <t>Business Information Systems</t>
  </si>
  <si>
    <t>B.A., B.S. (H.B.A.), (H.B.S)</t>
  </si>
  <si>
    <t>52.1401</t>
  </si>
  <si>
    <t>Marketing</t>
  </si>
  <si>
    <t>50.0408</t>
  </si>
  <si>
    <t>Interior Design</t>
  </si>
  <si>
    <t>Accountancy</t>
  </si>
  <si>
    <t>13.0101</t>
  </si>
  <si>
    <t>B.A., B.S., Ed.M., M.S.,Ed.D., Ph.D. (H.B.A.), (H.B.S.), (M.A.I.S.)</t>
  </si>
  <si>
    <t>13.0201</t>
  </si>
  <si>
    <t>ESOL/Bilingual Education</t>
  </si>
  <si>
    <t>Licensure, Endorsement</t>
  </si>
  <si>
    <t>13.0499</t>
  </si>
  <si>
    <t>College Student Services Administration</t>
  </si>
  <si>
    <t>Ed.M., M.S. (Ed.D., Ph.D. Suspended)</t>
  </si>
  <si>
    <t>13.1101</t>
  </si>
  <si>
    <t>Counseling</t>
  </si>
  <si>
    <t>MCoun, Ph.D., Licensure, Endorsement
(E200 or E 205)</t>
  </si>
  <si>
    <t>13.1201</t>
  </si>
  <si>
    <t>Adult Education &amp; Higher Education Leadership</t>
  </si>
  <si>
    <t>Ed.M. (M.A.I.S.)</t>
  </si>
  <si>
    <t>13.1202</t>
  </si>
  <si>
    <t>Teaching: Elementary Education</t>
  </si>
  <si>
    <t>(M.A.T.) Licensure, Endorsement
(E210 and/or E214)</t>
  </si>
  <si>
    <t>13.1203</t>
  </si>
  <si>
    <t>Teaching: Junior High/Middle School</t>
  </si>
  <si>
    <t>13.1205</t>
  </si>
  <si>
    <t>Teaching: Secondary Teacher Education</t>
  </si>
  <si>
    <t>13.1210</t>
  </si>
  <si>
    <t>Early Childhood Education</t>
  </si>
  <si>
    <t>13.1299</t>
  </si>
  <si>
    <t>MAT Teaching</t>
  </si>
  <si>
    <t>(M.A.T.) Licensure</t>
  </si>
  <si>
    <t>Agricultural Science and Technology</t>
  </si>
  <si>
    <t>Licensure, Endorsement 
(E216)</t>
  </si>
  <si>
    <t>Teaching: Agricultural Education</t>
  </si>
  <si>
    <t>(M.A.T.) Licensure, Endorsement
(E216)</t>
  </si>
  <si>
    <t>13.1303</t>
  </si>
  <si>
    <t>Teaching: Business Education</t>
  </si>
  <si>
    <t>13.1305</t>
  </si>
  <si>
    <t>Teaching:  Language Arts Education
 (OSU Cascades only)</t>
  </si>
  <si>
    <t>(M.A.T.) Licensure, Endorsement 
(E212 and/or E216)</t>
  </si>
  <si>
    <t>13.1307</t>
  </si>
  <si>
    <t>Teaching: Health Education</t>
  </si>
  <si>
    <t>(M.A.T.) Licensure, Endorsement (E210/E212/E214/E216)</t>
  </si>
  <si>
    <t>13.1308</t>
  </si>
  <si>
    <t>Teaching: Family and 
Consumer Sciences Education</t>
  </si>
  <si>
    <t>(M.A.T.) Licensure, Endorsement
 (E212 and/or E216)</t>
  </si>
  <si>
    <t>13.1309</t>
  </si>
  <si>
    <t>Teaching: Technology Education</t>
  </si>
  <si>
    <t>(M.A.T.) Licensure, Endorsement 
(E216)</t>
  </si>
  <si>
    <t>13.1310</t>
  </si>
  <si>
    <t>Teaching: Marketing Education</t>
  </si>
  <si>
    <t>13.1311</t>
  </si>
  <si>
    <t>Advanced Mathematics</t>
  </si>
  <si>
    <t>Endorsement, Endorsement 1, Endorsement 2, Endorsement 3</t>
  </si>
  <si>
    <t>Basic Mathematics Education</t>
  </si>
  <si>
    <t>Licensure, Endorsement 
(E212)</t>
  </si>
  <si>
    <t>Mathematics Education</t>
  </si>
  <si>
    <t>M.A., M.S., Ph.D.</t>
  </si>
  <si>
    <t>Teaching: Advanced Mathematics Education</t>
  </si>
  <si>
    <t>(M.A.T.) Licensure, Endorsement
(E212 and/or E216)</t>
  </si>
  <si>
    <t>13.1312</t>
  </si>
  <si>
    <t>Teaching: Music Education</t>
  </si>
  <si>
    <t>(M.A.T.) Licensure, Endorsement, 
(E214 and E210 or E212 and E216)</t>
  </si>
  <si>
    <t>13.1314</t>
  </si>
  <si>
    <t>Teaching: Physical Education</t>
  </si>
  <si>
    <t>13.1315</t>
  </si>
  <si>
    <t>Teaching: Reading</t>
  </si>
  <si>
    <t>Endorsement</t>
  </si>
  <si>
    <t>13.1316</t>
  </si>
  <si>
    <t>Science Education</t>
  </si>
  <si>
    <t>Teaching: Integrated Science Education</t>
  </si>
  <si>
    <t>13.1318</t>
  </si>
  <si>
    <t>Teaching: Social Studies Education</t>
  </si>
  <si>
    <t>Endorsement 
(E212 or E216)</t>
  </si>
  <si>
    <t>13.1322</t>
  </si>
  <si>
    <t>Teaching: Biology Education</t>
  </si>
  <si>
    <t>(M.A.T.), Licensure, Endorsement
(E212 and/or E216)</t>
  </si>
  <si>
    <t>13.1323</t>
  </si>
  <si>
    <t>Teaching: Chemistry Education</t>
  </si>
  <si>
    <t>13.1325</t>
  </si>
  <si>
    <t>Teaching: French Education</t>
  </si>
  <si>
    <t>13.1326</t>
  </si>
  <si>
    <t>Teaching: German Education</t>
  </si>
  <si>
    <t>(M.A.T.) Licensure, Endorsement
(E 216)</t>
  </si>
  <si>
    <t>13.1329</t>
  </si>
  <si>
    <t>Teaching: Physics Education</t>
  </si>
  <si>
    <t>13.1330</t>
  </si>
  <si>
    <t>Teaching: Spanish Education</t>
  </si>
  <si>
    <t>13.1399</t>
  </si>
  <si>
    <t>Adapted Physical Education</t>
  </si>
  <si>
    <t>13.1401</t>
  </si>
  <si>
    <t>Teaching English to Speakers of 
Other Languages (TESOL)</t>
  </si>
  <si>
    <t>Sustainable Natural Resources</t>
  </si>
  <si>
    <t>03.0201</t>
  </si>
  <si>
    <t>Natural Resources                                           + EOU</t>
  </si>
  <si>
    <t>B.S., M.N.R. (H.B.S.)</t>
  </si>
  <si>
    <t>03.0501</t>
  </si>
  <si>
    <t>Forest Resources</t>
  </si>
  <si>
    <t>M.F., M.S., Ph.D. (M.Ag.), (M.A.I.S.)</t>
  </si>
  <si>
    <t>03.0502</t>
  </si>
  <si>
    <t>Forest Science</t>
  </si>
  <si>
    <t>03.0506</t>
  </si>
  <si>
    <t>Sustainable Forest Management</t>
  </si>
  <si>
    <t>M.F., M.S., Ph.D. (M.Ag) (M.A.I.S)</t>
  </si>
  <si>
    <t>03.0508</t>
  </si>
  <si>
    <t>Urban Forestry</t>
  </si>
  <si>
    <t>03.0509</t>
  </si>
  <si>
    <t>Forest Products</t>
  </si>
  <si>
    <t>M.F. (M.A.I.S.)</t>
  </si>
  <si>
    <t>Renewable Matierals</t>
  </si>
  <si>
    <t>Wood Science</t>
  </si>
  <si>
    <t>M.S., Ph.D. (M.A.I.S.)</t>
  </si>
  <si>
    <t>Wood Science and Technology</t>
  </si>
  <si>
    <t>03.0599</t>
  </si>
  <si>
    <t>Forest Ecosystems and Society</t>
  </si>
  <si>
    <t>14.3401</t>
  </si>
  <si>
    <t>Forest Engineering</t>
  </si>
  <si>
    <t>14.0899</t>
  </si>
  <si>
    <t>Forest Engineering/Civil Engineering</t>
  </si>
  <si>
    <t>Forest Operations Management</t>
  </si>
  <si>
    <t>31.0101</t>
  </si>
  <si>
    <t>Tourism and Outdoor Leadership</t>
  </si>
  <si>
    <t xml:space="preserve">B.S. </t>
  </si>
  <si>
    <t>Recreation Resource Management</t>
  </si>
  <si>
    <t>51.1103</t>
  </si>
  <si>
    <t>(Pre-Pharmacy)</t>
  </si>
  <si>
    <t>51.2001</t>
  </si>
  <si>
    <t>Pharm.D.</t>
  </si>
  <si>
    <t>51.2099</t>
  </si>
  <si>
    <t>Pharmaceutical Sciences</t>
  </si>
  <si>
    <t>M.S., Ph.D.</t>
  </si>
  <si>
    <t>14.3701</t>
  </si>
  <si>
    <t>Operations Research</t>
  </si>
  <si>
    <t>M.A., M.S. (M.A.I.S.)</t>
  </si>
  <si>
    <t>26.0101</t>
  </si>
  <si>
    <t>Biology</t>
  </si>
  <si>
    <t>26.0210</t>
  </si>
  <si>
    <t>Biochemistry and Biophysics</t>
  </si>
  <si>
    <t>B.S., M.A., M.S., Ph.D. (H.B.S.), (M.A.I.S.)</t>
  </si>
  <si>
    <t>26.0502</t>
  </si>
  <si>
    <t>Microbiology</t>
  </si>
  <si>
    <t>B.S., M.A., M.S., Ph.D. (H.B.S.)</t>
  </si>
  <si>
    <t>26.0701</t>
  </si>
  <si>
    <t>Zoology</t>
  </si>
  <si>
    <t>B.S., M.A., M.S., Ph.D. (H.B.A.), (H.B.S.)</t>
  </si>
  <si>
    <t>27.0101</t>
  </si>
  <si>
    <t>Mathematics</t>
  </si>
  <si>
    <t>27.0501</t>
  </si>
  <si>
    <t>Statistics</t>
  </si>
  <si>
    <t>27.9999</t>
  </si>
  <si>
    <t>Mathematical Sciences</t>
  </si>
  <si>
    <t>30.1801</t>
  </si>
  <si>
    <t>General Science</t>
  </si>
  <si>
    <t>Management for Science Professionals</t>
  </si>
  <si>
    <t>40.0501</t>
  </si>
  <si>
    <t>Chemistry</t>
  </si>
  <si>
    <t>B.A., B.S., M.A., M.S., Ph.D. (H.B.A.), (H.B.S.)</t>
  </si>
  <si>
    <t>40.0801</t>
  </si>
  <si>
    <t>Physics</t>
  </si>
  <si>
    <t>B.A., B.S., M.A., M.S., Ph.D.  (M.A.I.S.)</t>
  </si>
  <si>
    <t>40.0810</t>
  </si>
  <si>
    <t>Computational Physics</t>
  </si>
  <si>
    <t>40.0899</t>
  </si>
  <si>
    <t>Applied Physics</t>
  </si>
  <si>
    <t>M.S., P.S.M.</t>
  </si>
  <si>
    <t>51.1005</t>
  </si>
  <si>
    <t>Medical Technology</t>
  </si>
  <si>
    <t>51.1199</t>
  </si>
  <si>
    <t>BioHealth Sciences</t>
  </si>
  <si>
    <t>B.S., (H.B.S.)</t>
  </si>
  <si>
    <t>Graduate School/Interdisciplinary</t>
  </si>
  <si>
    <t>03.0104</t>
  </si>
  <si>
    <t>Environmental Sciences</t>
  </si>
  <si>
    <t>M.A., M.S., Ph.D., P.S.M</t>
  </si>
  <si>
    <t>03.0205</t>
  </si>
  <si>
    <t>Water Resources Policy and Management</t>
  </si>
  <si>
    <t>M.S., Graduate Certificate</t>
  </si>
  <si>
    <t>College and University Teaching</t>
  </si>
  <si>
    <t>14.0805</t>
  </si>
  <si>
    <t>Water Resources Engineering</t>
  </si>
  <si>
    <t>24.0101</t>
  </si>
  <si>
    <t>Liberal Studies</t>
  </si>
  <si>
    <t>(Grad)</t>
  </si>
  <si>
    <t>26.0406</t>
  </si>
  <si>
    <t>Molecular and Cellular Biology</t>
  </si>
  <si>
    <t>Applied Bio Technology</t>
  </si>
  <si>
    <t>PSM</t>
  </si>
  <si>
    <t>30.9999</t>
  </si>
  <si>
    <t>Interdisciplinary Studies</t>
  </si>
  <si>
    <t>M.A.I.S.</t>
  </si>
  <si>
    <t>40.0605</t>
  </si>
  <si>
    <t>Water Resources Science</t>
  </si>
  <si>
    <t>44.0501</t>
  </si>
  <si>
    <t xml:space="preserve">Rural Studies </t>
  </si>
  <si>
    <t>Graduate Minor (M.A.I.S)</t>
  </si>
  <si>
    <t>45.0602</t>
  </si>
  <si>
    <t>M.A., M.S., Ph.D. (M.A.I.S)</t>
  </si>
  <si>
    <t>51.2509</t>
  </si>
  <si>
    <t>Comparative Health Sciences</t>
  </si>
  <si>
    <t>05.0102</t>
  </si>
  <si>
    <t>American Studies (OSU Cascades only)</t>
  </si>
  <si>
    <t>05.0107</t>
  </si>
  <si>
    <t>Latin American Affairs</t>
  </si>
  <si>
    <t>Undergraduate Certificate</t>
  </si>
  <si>
    <t>05.0110</t>
  </si>
  <si>
    <t>Russian Studies</t>
  </si>
  <si>
    <t>05.0203</t>
  </si>
  <si>
    <t>Contemporary Hispanic Studies</t>
  </si>
  <si>
    <t>M.A.</t>
  </si>
  <si>
    <t>05.0207</t>
  </si>
  <si>
    <t>Women, Gender and Sexuality Studies</t>
  </si>
  <si>
    <t>B.A., B.S., Undergraduate Certificate, MA,(H.B.A.), (H.B.S.), (M.A.I.S)</t>
  </si>
  <si>
    <t>05.0208</t>
  </si>
  <si>
    <t>Queer Studies</t>
  </si>
  <si>
    <t>05.0299</t>
  </si>
  <si>
    <t>Ethnic Studies</t>
  </si>
  <si>
    <t>B.A., B.S. (H.B.A.), (H.B.S.), (M.A.I.S.)</t>
  </si>
  <si>
    <t>09.0101</t>
  </si>
  <si>
    <t>Speech Communication</t>
  </si>
  <si>
    <t>B.A., B.S. (H.B.A), (H.B.S.), (M.A.I.S)</t>
  </si>
  <si>
    <t>09.0199</t>
  </si>
  <si>
    <t>New Media Communication</t>
  </si>
  <si>
    <t>(Minors)</t>
  </si>
  <si>
    <t>09.0702</t>
  </si>
  <si>
    <t>Digital Communication Arts</t>
  </si>
  <si>
    <t>B.A.,  B.F.A, B.S.  (H.B.A), (H.B.F.A), (H.B.S.)</t>
  </si>
  <si>
    <t>16.0101</t>
  </si>
  <si>
    <t>Foreign Languages and Literatures</t>
  </si>
  <si>
    <t>Undergraduate Minor, (M.A.I.S.)</t>
  </si>
  <si>
    <t>16.0102</t>
  </si>
  <si>
    <t>(Linguistics)</t>
  </si>
  <si>
    <t>-----</t>
  </si>
  <si>
    <t>16.0199</t>
  </si>
  <si>
    <t>Language in Culture</t>
  </si>
  <si>
    <t>Undergraduate Certificate, Endorsement</t>
  </si>
  <si>
    <t>16.0301</t>
  </si>
  <si>
    <t>(Chinese)</t>
  </si>
  <si>
    <t xml:space="preserve">  -----</t>
  </si>
  <si>
    <t>16.0302</t>
  </si>
  <si>
    <t>(Japanese)</t>
  </si>
  <si>
    <t>16.0303</t>
  </si>
  <si>
    <t>Korean</t>
  </si>
  <si>
    <t>16.0402</t>
  </si>
  <si>
    <t>Russian</t>
  </si>
  <si>
    <t>Undergraduate Certification</t>
  </si>
  <si>
    <t>16.0501</t>
  </si>
  <si>
    <t>German</t>
  </si>
  <si>
    <t>B.A. (H.B.A.)</t>
  </si>
  <si>
    <t>16.0504</t>
  </si>
  <si>
    <t>Dutch</t>
  </si>
  <si>
    <t>16.0901</t>
  </si>
  <si>
    <t>French</t>
  </si>
  <si>
    <t>16.0902</t>
  </si>
  <si>
    <t>(Italian)</t>
  </si>
  <si>
    <t>16.0905</t>
  </si>
  <si>
    <t>Spanish</t>
  </si>
  <si>
    <t>16.1101</t>
  </si>
  <si>
    <t>Arabic</t>
  </si>
  <si>
    <t>16.1203</t>
  </si>
  <si>
    <t>Latin</t>
  </si>
  <si>
    <t>16.1601</t>
  </si>
  <si>
    <t>American Sign Language</t>
  </si>
  <si>
    <t>16.1102</t>
  </si>
  <si>
    <t>Hebrew</t>
  </si>
  <si>
    <t>23.0101</t>
  </si>
  <si>
    <t>English</t>
  </si>
  <si>
    <t>B.A., M.A. (H.B.A.), (M.A.I.S.)</t>
  </si>
  <si>
    <t>23.1301</t>
  </si>
  <si>
    <t>(Writing)</t>
  </si>
  <si>
    <t>23.1302</t>
  </si>
  <si>
    <t>Creative Writing</t>
  </si>
  <si>
    <t>M.F.A.</t>
  </si>
  <si>
    <t>24.0199</t>
  </si>
  <si>
    <t>Environmental Arts and Humanities</t>
  </si>
  <si>
    <t>30.0501</t>
  </si>
  <si>
    <t>Peace Studies</t>
  </si>
  <si>
    <t>Medical Humanities</t>
  </si>
  <si>
    <t>Twentieth Century Studies</t>
  </si>
  <si>
    <t>38.0101</t>
  </si>
  <si>
    <t>Philosophy</t>
  </si>
  <si>
    <t>38.0103</t>
  </si>
  <si>
    <t>Applied Ethics</t>
  </si>
  <si>
    <t>Undergraduate Certificate, M.A. (M.A.I.S.)</t>
  </si>
  <si>
    <t>38.0201</t>
  </si>
  <si>
    <t>Religion and Culture</t>
  </si>
  <si>
    <t>Religious Studies</t>
  </si>
  <si>
    <t>B.A.,B.S.(H.B.A.),(H.B.S.)</t>
  </si>
  <si>
    <t>42.0101</t>
  </si>
  <si>
    <t>Psychology</t>
  </si>
  <si>
    <t>Public Policy</t>
  </si>
  <si>
    <t>M.P.P., Ph.D.</t>
  </si>
  <si>
    <t>45.0101</t>
  </si>
  <si>
    <t>Social Sciences (OSU - Cascades Only)</t>
  </si>
  <si>
    <t>B.A., B.S, (H.B.A.)</t>
  </si>
  <si>
    <t>45.0201</t>
  </si>
  <si>
    <t>Anthropology</t>
  </si>
  <si>
    <t>Applied Anthropology</t>
  </si>
  <si>
    <t xml:space="preserve">M.A., Ph.D. (M.A.I.S.) </t>
  </si>
  <si>
    <t>45.0204</t>
  </si>
  <si>
    <t>Food in Culture and Social Justice</t>
  </si>
  <si>
    <t>45.0601</t>
  </si>
  <si>
    <t>Economics</t>
  </si>
  <si>
    <t>45.1001</t>
  </si>
  <si>
    <t>Political Science</t>
  </si>
  <si>
    <t>45.1101</t>
  </si>
  <si>
    <t>Sociology</t>
  </si>
  <si>
    <t>50.0101</t>
  </si>
  <si>
    <t>Applied Visual Arts</t>
  </si>
  <si>
    <t>50.0501</t>
  </si>
  <si>
    <t>Theatre Arts</t>
  </si>
  <si>
    <t>(Option)</t>
  </si>
  <si>
    <t>50.0601</t>
  </si>
  <si>
    <t xml:space="preserve">Film </t>
  </si>
  <si>
    <t>50.0701</t>
  </si>
  <si>
    <t>Art</t>
  </si>
  <si>
    <t>50.0901</t>
  </si>
  <si>
    <t>Music</t>
  </si>
  <si>
    <t>50.0903</t>
  </si>
  <si>
    <t>(Music Performance)</t>
  </si>
  <si>
    <t>54.0101</t>
  </si>
  <si>
    <t>History</t>
  </si>
  <si>
    <t>B.A., B.S., (H.B.A.),, (H.B.S), (M.A.I.S.), (B.S.)</t>
  </si>
  <si>
    <t>54.0104</t>
  </si>
  <si>
    <t>History of Science</t>
  </si>
  <si>
    <t>14.9999</t>
  </si>
  <si>
    <t>Humanities Engineering Science and Technology</t>
  </si>
  <si>
    <t>World Language and Culture</t>
  </si>
  <si>
    <t>BA</t>
  </si>
  <si>
    <t>16.0904</t>
  </si>
  <si>
    <t xml:space="preserve">Portuguese </t>
  </si>
  <si>
    <t>Undergraduate Studies</t>
  </si>
  <si>
    <t>28.0101</t>
  </si>
  <si>
    <t>Aerospace Studies</t>
  </si>
  <si>
    <t>Commission</t>
  </si>
  <si>
    <t>28.0301</t>
  </si>
  <si>
    <t>Military Science</t>
  </si>
  <si>
    <t>28.0401</t>
  </si>
  <si>
    <t>Naval Science (Navy/Marine Corps)</t>
  </si>
  <si>
    <t>Earth, Ocean, and Atmospheric Sciences</t>
  </si>
  <si>
    <t>40.0603</t>
  </si>
  <si>
    <t>Geophysics</t>
  </si>
  <si>
    <t>40.0607</t>
  </si>
  <si>
    <t>Oceanography</t>
  </si>
  <si>
    <t>Marine Resource Management</t>
  </si>
  <si>
    <t>M.A., M.S., Graduate Certificate</t>
  </si>
  <si>
    <t>Water Conflict Mangement and Transformation</t>
  </si>
  <si>
    <t>40.0401</t>
  </si>
  <si>
    <t>Atmospheric Sciences</t>
  </si>
  <si>
    <t>40.0601</t>
  </si>
  <si>
    <t>Geology</t>
  </si>
  <si>
    <t>M.A., M.S., Ph.D., (M.A.I.S.)</t>
  </si>
  <si>
    <t>40.0699</t>
  </si>
  <si>
    <t>Earth Sciences</t>
  </si>
  <si>
    <t>Ocean, Earth and Atmospheric Sciences</t>
  </si>
  <si>
    <t>M.A., M.S., Ph.D. (H.B.A.), (H.B.S.),
 (M.A.I.S)</t>
  </si>
  <si>
    <t>45.0701</t>
  </si>
  <si>
    <t>Geography</t>
  </si>
  <si>
    <t>45.0799</t>
  </si>
  <si>
    <t>Geographic Information Science</t>
  </si>
  <si>
    <t>Undergraduate Certificate, 
Graduate Certificate</t>
  </si>
  <si>
    <t>51.2401</t>
  </si>
  <si>
    <t>D.V.M.</t>
  </si>
  <si>
    <t>51.2501</t>
  </si>
  <si>
    <t>Veterinary Science</t>
  </si>
  <si>
    <t>M.S.</t>
  </si>
  <si>
    <t>Comparative Veterinary Medicine</t>
  </si>
  <si>
    <t>11.0701</t>
  </si>
  <si>
    <t>Computer Science</t>
  </si>
  <si>
    <t>B.A., B.S., M.A., M.Eng., M.S., Ph.D. (H.B.A.), (H.B.S.), (M.A.I.S.)</t>
  </si>
  <si>
    <t>14.0101</t>
  </si>
  <si>
    <t>General Engineering</t>
  </si>
  <si>
    <t>14.0301</t>
  </si>
  <si>
    <t>Biological and Ecological Engineering</t>
  </si>
  <si>
    <t>M.Eng., M.S., Ph.D. (M.Ag.)</t>
  </si>
  <si>
    <t>Ecological Engineering</t>
  </si>
  <si>
    <t>14.0501</t>
  </si>
  <si>
    <t>Bioengineering</t>
  </si>
  <si>
    <t>14.0701</t>
  </si>
  <si>
    <t>Chemical Engineering</t>
  </si>
  <si>
    <t>B.A., B.S., M.Eng., M.S., Ph.D. (H.B.A.), (H.B.S.)</t>
  </si>
  <si>
    <t>14.0801</t>
  </si>
  <si>
    <t>Civil Engineering</t>
  </si>
  <si>
    <t>B.A., B.S., M.Eng., M.S., Ph.D. (H.B.A.), (H.B.S.), (M.A.I.S.)</t>
  </si>
  <si>
    <t>14.0901</t>
  </si>
  <si>
    <t>Computer Engineering</t>
  </si>
  <si>
    <t>14.1001</t>
  </si>
  <si>
    <t>Electrical and Computer Engineering</t>
  </si>
  <si>
    <t>B.S., M.Eng., M.S., Ph.D. (H.B.S.)</t>
  </si>
  <si>
    <t>Electrical and Electronics Engineering</t>
  </si>
  <si>
    <t>14.1201</t>
  </si>
  <si>
    <t>Engineering Physics</t>
  </si>
  <si>
    <t>14.1301</t>
  </si>
  <si>
    <t>Engineering Science</t>
  </si>
  <si>
    <t>14.1401</t>
  </si>
  <si>
    <t>Environmental Engineering</t>
  </si>
  <si>
    <t>B.A., B.S., M.Eng., M.S., Ph.D.  (H.B.A.), (H.B.S.)</t>
  </si>
  <si>
    <t>14.1901</t>
  </si>
  <si>
    <t>Mechanical Engineering</t>
  </si>
  <si>
    <t>B.S., M.Eng., M.S. Ph.D. (H.B.S.)</t>
  </si>
  <si>
    <t>14.2301</t>
  </si>
  <si>
    <t>Nuclear Engineering</t>
  </si>
  <si>
    <t>14.2401</t>
  </si>
  <si>
    <t>Ocean Engineering</t>
  </si>
  <si>
    <t>M.Eng., M.Oc.E. (M.A.I.S.)</t>
  </si>
  <si>
    <t>14.3101</t>
  </si>
  <si>
    <t>Materials Science</t>
  </si>
  <si>
    <t>M.Eng., M.S., Ph.D.</t>
  </si>
  <si>
    <t>14.3301</t>
  </si>
  <si>
    <t>Construction Engineering Management</t>
  </si>
  <si>
    <t>B.A., B.S., M.B.E., M.Eng. (H.B.A.), (H.B.S.), (M.A.I.S.)</t>
  </si>
  <si>
    <t>14.3501</t>
  </si>
  <si>
    <t>Industrial Engineering</t>
  </si>
  <si>
    <t>B.S., M.Eng., M.S., Ph.D. (H.B.S.), (M.A.I.S.)</t>
  </si>
  <si>
    <t>14.3601</t>
  </si>
  <si>
    <t>Manufacturing Engineering</t>
  </si>
  <si>
    <t>Energy Engineering Management
(OSU Cascades only)</t>
  </si>
  <si>
    <t xml:space="preserve">Energy Systems Engineering </t>
  </si>
  <si>
    <t>B.S. (H.B.S.)   OSU - Cascades Only</t>
  </si>
  <si>
    <t>40.1001</t>
  </si>
  <si>
    <t>Materials Sceince</t>
  </si>
  <si>
    <t>51.2205</t>
  </si>
  <si>
    <t>Medical Physics</t>
  </si>
  <si>
    <t>M.M.P., M.S., Ph.D.</t>
  </si>
  <si>
    <t>Radiation Health Physics</t>
  </si>
  <si>
    <t>B.S., M.A., M.H.P., M.S., Ph.D. (H.B.S)</t>
  </si>
  <si>
    <t>14.4201</t>
  </si>
  <si>
    <t>Robotics</t>
  </si>
  <si>
    <t>Honors College</t>
  </si>
  <si>
    <t>University Honors College</t>
  </si>
  <si>
    <t xml:space="preserve">H.B.A., H.B.F.A., H.B.S. </t>
  </si>
  <si>
    <t>Public Health and Human Sciences</t>
  </si>
  <si>
    <t>Youth Development and Education</t>
  </si>
  <si>
    <t xml:space="preserve"> (Courses)</t>
  </si>
  <si>
    <t>31.0505</t>
  </si>
  <si>
    <t>Movement Studies in Disability</t>
  </si>
  <si>
    <t>51.1504</t>
  </si>
  <si>
    <t>Community Health</t>
  </si>
  <si>
    <t>51.2202</t>
  </si>
  <si>
    <t>Environmental Health and Occupational 
Safety Management</t>
  </si>
  <si>
    <t>51.2207</t>
  </si>
  <si>
    <t>Health Promotion and Health Behavior</t>
  </si>
  <si>
    <t>B.S., M.S. (H.B.S.)</t>
  </si>
  <si>
    <t>19.0501</t>
  </si>
  <si>
    <t xml:space="preserve">Nutrition </t>
  </si>
  <si>
    <t>B.S., M.S., Ph.D. (H.B.S.), (M.A.I.S.)</t>
  </si>
  <si>
    <t>19.0601</t>
  </si>
  <si>
    <t>Housing Studies</t>
  </si>
  <si>
    <t>19.0701</t>
  </si>
  <si>
    <t>Human Development and Family Sciences</t>
  </si>
  <si>
    <t>Human Development and Family Studies</t>
  </si>
  <si>
    <t>19.0702</t>
  </si>
  <si>
    <t>Aging Sciences</t>
  </si>
  <si>
    <t xml:space="preserve">Graduate Minor </t>
  </si>
  <si>
    <t>30.1101</t>
  </si>
  <si>
    <t>Gerontology</t>
  </si>
  <si>
    <t>Undergraduate Certificate (M.A.I.S.)</t>
  </si>
  <si>
    <t>31.0501</t>
  </si>
  <si>
    <t>Exercise and Sport Science</t>
  </si>
  <si>
    <t>31.0599</t>
  </si>
  <si>
    <t>(Lifetime Fitness for Health)</t>
  </si>
  <si>
    <t xml:space="preserve">(Physical Activity) </t>
  </si>
  <si>
    <t>51.0701</t>
  </si>
  <si>
    <t>Health Management and Policy</t>
  </si>
  <si>
    <t>51.0913</t>
  </si>
  <si>
    <t>Athletic Training</t>
  </si>
  <si>
    <t>51.2201</t>
  </si>
  <si>
    <t>Public Health</t>
  </si>
  <si>
    <t>B.S., M.P.H., Ph.D. (H.B.S.)
Graduate Certificate</t>
  </si>
  <si>
    <t>Kinesiology</t>
  </si>
  <si>
    <t>B.S., H.B.S., (M.A.I.S.), M.S., Ph.D.</t>
  </si>
  <si>
    <t>Interdisciplinary</t>
  </si>
  <si>
    <t>32.0109</t>
  </si>
  <si>
    <t>Second Language Learning (INTO)</t>
  </si>
  <si>
    <t>30.2001</t>
  </si>
  <si>
    <t>International Studies</t>
  </si>
  <si>
    <t>30.3301</t>
  </si>
  <si>
    <t>Sustainability</t>
  </si>
  <si>
    <t xml:space="preserve">B.S. (H.B.S.) </t>
  </si>
  <si>
    <t>11.0401</t>
  </si>
  <si>
    <t>Library</t>
  </si>
  <si>
    <t>24.0102</t>
  </si>
  <si>
    <t>(Academic Learning Services)/ INTO Pathways</t>
  </si>
  <si>
    <t>05.0199</t>
  </si>
  <si>
    <t>(Overseas Programs/Courses)</t>
  </si>
  <si>
    <t>University Exploratory Studies</t>
  </si>
  <si>
    <t>Graduate School</t>
  </si>
  <si>
    <t>Defense Education</t>
  </si>
  <si>
    <t>ID Programs</t>
  </si>
  <si>
    <t>ALS</t>
  </si>
  <si>
    <t>Overseas Study</t>
  </si>
  <si>
    <t>OSU per credit tution</t>
  </si>
  <si>
    <t>Without Engineering</t>
  </si>
  <si>
    <t>Less Differential</t>
  </si>
  <si>
    <t>FY15 Undergrad Tuition</t>
  </si>
  <si>
    <t>Average load per head</t>
  </si>
  <si>
    <t>Tuition waiver discount</t>
  </si>
  <si>
    <t>Average tuition per SCH</t>
  </si>
  <si>
    <t>FY15 Fall Headcount less Ecampus only</t>
  </si>
  <si>
    <t>Master's/ Professional</t>
  </si>
  <si>
    <t>At 12 credit hour load</t>
  </si>
  <si>
    <t>At 12 credits, differential charge per credit:</t>
  </si>
  <si>
    <t>Pharm D</t>
  </si>
  <si>
    <t>Vet Med</t>
  </si>
  <si>
    <t>MPH</t>
  </si>
  <si>
    <t>Resident</t>
  </si>
  <si>
    <t>Non-Resident</t>
  </si>
  <si>
    <t>Doctoral</t>
  </si>
  <si>
    <t>AVERAGE</t>
  </si>
  <si>
    <t>Ratios to Upper Division Social Science (1.00), capped for differential tuition contribution</t>
  </si>
  <si>
    <t>All Ratioed to Lower Division</t>
  </si>
  <si>
    <t>MEDIAN</t>
  </si>
  <si>
    <t>AVG</t>
  </si>
  <si>
    <t>Ratios to Upper Division Social Science: Before Adjustment for Differential Tuition</t>
  </si>
  <si>
    <t>Undergraduate at 15 SCH Load</t>
  </si>
  <si>
    <t>The Delware Study data combines all levels of instruction</t>
  </si>
  <si>
    <t>The values correspond most closely to those for upper-division weights so they are used as upper division weights in this analysis</t>
  </si>
  <si>
    <t>This is for discussions between the seven public universities on weights for the SSCM and is not relevant to the OSU Budget Model</t>
  </si>
  <si>
    <t>This compiles the Delaware, SHEEO, and Texas upper-division costs per credit hours, then coverted to weights</t>
  </si>
  <si>
    <t>This compiles the by level data from SHEEO and Texas and then calculates average weights</t>
  </si>
  <si>
    <t>This is the three state average data from the SHEEO study for reference.  The individual state data is used in the calculation.</t>
  </si>
  <si>
    <t>This takes the ratios by CIP code and then calculates averages by college using numbers of majors to create weighted averages.  The formatting is messy and will get cleaned up</t>
  </si>
  <si>
    <t>01</t>
  </si>
  <si>
    <t>03</t>
  </si>
  <si>
    <t>09</t>
  </si>
  <si>
    <t>11</t>
  </si>
  <si>
    <t>13</t>
  </si>
  <si>
    <t>14</t>
  </si>
  <si>
    <t>16</t>
  </si>
  <si>
    <t>19</t>
  </si>
  <si>
    <t>23</t>
  </si>
  <si>
    <t>24</t>
  </si>
  <si>
    <t>26</t>
  </si>
  <si>
    <t>27</t>
  </si>
  <si>
    <t>30</t>
  </si>
  <si>
    <t>31</t>
  </si>
  <si>
    <t>38</t>
  </si>
  <si>
    <t>40</t>
  </si>
  <si>
    <t>42</t>
  </si>
  <si>
    <t>44</t>
  </si>
  <si>
    <t>45</t>
  </si>
  <si>
    <t>50</t>
  </si>
  <si>
    <t>51</t>
  </si>
  <si>
    <t>52</t>
  </si>
  <si>
    <t>Two Digit</t>
  </si>
  <si>
    <t>2-Yr Avg</t>
  </si>
  <si>
    <r>
      <t xml:space="preserve">State Higher Education Executive Officers </t>
    </r>
    <r>
      <rPr>
        <b/>
        <sz val="20"/>
        <color theme="1"/>
        <rFont val="Arial"/>
        <family val="2"/>
      </rPr>
      <t xml:space="preserve">FOUR‐STATE COST STUDY </t>
    </r>
  </si>
  <si>
    <t>DVM &amp;
Pharm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</si>
</sst>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3" formatCode="_(* #,##0.00_);_(* \(#,##0.00\);_(* &quot;-&quot;??_);_(@_)"/>
    <numFmt numFmtId="164" formatCode="_-* #,##0.00_-;\-* #,##0.00_-;_-* &quot;-&quot;??_-;_-@_-"/>
    <numFmt numFmtId="165" formatCode="#,##0.000"/>
    <numFmt numFmtId="166" formatCode="00.00"/>
    <numFmt numFmtId="167" formatCode="0.000"/>
    <numFmt numFmtId="168" formatCode="0.0000"/>
  </numFmts>
  <fonts count="27"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color theme="10"/>
      <name val="Calibri"/>
      <family val="2"/>
      <charset val="136"/>
      <scheme val="minor"/>
    </font>
    <font>
      <u/>
      <sz val="12"/>
      <color theme="11"/>
      <name val="Calibri"/>
      <family val="2"/>
      <charset val="136"/>
      <scheme val="minor"/>
    </font>
    <font>
      <b/>
      <sz val="9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u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indexed="8"/>
      <name val="Arial"/>
      <family val="2"/>
    </font>
    <font>
      <b/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rgb="FFD3D3D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2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12">
    <xf numFmtId="0" fontId="0" fillId="0" borderId="0" xfId="0"/>
    <xf numFmtId="0" fontId="8" fillId="0" borderId="0" xfId="0" applyFont="1" applyBorder="1"/>
    <xf numFmtId="0" fontId="8" fillId="0" borderId="0" xfId="0" applyFont="1" applyFill="1" applyBorder="1"/>
    <xf numFmtId="167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2" xfId="0" applyFont="1" applyBorder="1"/>
    <xf numFmtId="0" fontId="9" fillId="0" borderId="0" xfId="0" applyFont="1"/>
    <xf numFmtId="0" fontId="10" fillId="0" borderId="0" xfId="0" applyFont="1"/>
    <xf numFmtId="0" fontId="10" fillId="0" borderId="2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2" fillId="0" borderId="0" xfId="0" applyFont="1" applyAlignment="1" applyProtection="1">
      <alignment horizontal="left" vertical="top" indent="1"/>
      <protection locked="0"/>
    </xf>
    <xf numFmtId="0" fontId="10" fillId="0" borderId="0" xfId="0" applyFont="1" applyBorder="1"/>
    <xf numFmtId="0" fontId="10" fillId="0" borderId="2" xfId="0" applyFont="1" applyBorder="1"/>
    <xf numFmtId="6" fontId="10" fillId="0" borderId="2" xfId="0" applyNumberFormat="1" applyFont="1" applyBorder="1"/>
    <xf numFmtId="1" fontId="10" fillId="0" borderId="0" xfId="0" applyNumberFormat="1" applyFont="1"/>
    <xf numFmtId="0" fontId="10" fillId="0" borderId="0" xfId="0" applyFont="1" applyFill="1"/>
    <xf numFmtId="0" fontId="10" fillId="0" borderId="4" xfId="0" applyFont="1" applyBorder="1"/>
    <xf numFmtId="43" fontId="13" fillId="0" borderId="0" xfId="0" applyNumberFormat="1" applyFont="1"/>
    <xf numFmtId="10" fontId="10" fillId="0" borderId="0" xfId="0" applyNumberFormat="1" applyFont="1"/>
    <xf numFmtId="9" fontId="10" fillId="0" borderId="0" xfId="0" applyNumberFormat="1" applyFont="1"/>
    <xf numFmtId="9" fontId="10" fillId="0" borderId="0" xfId="706" applyFont="1"/>
    <xf numFmtId="167" fontId="13" fillId="0" borderId="0" xfId="0" applyNumberFormat="1" applyFont="1"/>
    <xf numFmtId="0" fontId="13" fillId="0" borderId="0" xfId="0" applyFont="1"/>
    <xf numFmtId="0" fontId="15" fillId="0" borderId="0" xfId="0" applyFont="1" applyFill="1" applyBorder="1"/>
    <xf numFmtId="167" fontId="13" fillId="4" borderId="0" xfId="0" applyNumberFormat="1" applyFont="1" applyFill="1"/>
    <xf numFmtId="2" fontId="13" fillId="4" borderId="0" xfId="0" applyNumberFormat="1" applyFont="1" applyFill="1"/>
    <xf numFmtId="0" fontId="13" fillId="4" borderId="0" xfId="0" applyFont="1" applyFill="1"/>
    <xf numFmtId="167" fontId="16" fillId="0" borderId="0" xfId="0" applyNumberFormat="1" applyFont="1" applyFill="1" applyBorder="1" applyAlignment="1">
      <alignment vertical="center" wrapText="1"/>
    </xf>
    <xf numFmtId="0" fontId="13" fillId="0" borderId="0" xfId="0" applyFont="1" applyBorder="1"/>
    <xf numFmtId="0" fontId="10" fillId="0" borderId="3" xfId="0" applyFont="1" applyBorder="1"/>
    <xf numFmtId="0" fontId="10" fillId="0" borderId="0" xfId="0" applyFont="1" applyFill="1" applyBorder="1"/>
    <xf numFmtId="167" fontId="13" fillId="0" borderId="0" xfId="0" applyNumberFormat="1" applyFont="1" applyFill="1" applyBorder="1"/>
    <xf numFmtId="0" fontId="13" fillId="0" borderId="0" xfId="0" applyFont="1" applyFill="1" applyBorder="1"/>
    <xf numFmtId="1" fontId="13" fillId="0" borderId="0" xfId="0" applyNumberFormat="1" applyFont="1" applyFill="1" applyBorder="1"/>
    <xf numFmtId="167" fontId="13" fillId="4" borderId="0" xfId="0" applyNumberFormat="1" applyFont="1" applyFill="1" applyBorder="1"/>
    <xf numFmtId="0" fontId="13" fillId="4" borderId="0" xfId="0" applyFont="1" applyFill="1" applyBorder="1"/>
    <xf numFmtId="1" fontId="13" fillId="4" borderId="0" xfId="0" applyNumberFormat="1" applyFont="1" applyFill="1" applyBorder="1"/>
    <xf numFmtId="0" fontId="13" fillId="4" borderId="4" xfId="0" applyFont="1" applyFill="1" applyBorder="1"/>
    <xf numFmtId="167" fontId="16" fillId="4" borderId="4" xfId="0" applyNumberFormat="1" applyFont="1" applyFill="1" applyBorder="1" applyAlignment="1">
      <alignment vertical="center" wrapText="1"/>
    </xf>
    <xf numFmtId="167" fontId="15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Border="1"/>
    <xf numFmtId="0" fontId="19" fillId="0" borderId="0" xfId="0" applyFont="1"/>
    <xf numFmtId="0" fontId="19" fillId="4" borderId="0" xfId="0" applyFont="1" applyFill="1" applyBorder="1"/>
    <xf numFmtId="0" fontId="19" fillId="4" borderId="4" xfId="0" applyFont="1" applyFill="1" applyBorder="1"/>
    <xf numFmtId="0" fontId="19" fillId="4" borderId="0" xfId="0" applyFont="1" applyFill="1"/>
    <xf numFmtId="167" fontId="15" fillId="4" borderId="4" xfId="0" applyNumberFormat="1" applyFont="1" applyFill="1" applyBorder="1" applyAlignment="1">
      <alignment vertical="center" wrapText="1"/>
    </xf>
    <xf numFmtId="0" fontId="13" fillId="0" borderId="0" xfId="0" applyFont="1" applyFill="1"/>
    <xf numFmtId="2" fontId="13" fillId="0" borderId="0" xfId="0" applyNumberFormat="1" applyFont="1" applyFill="1"/>
    <xf numFmtId="0" fontId="10" fillId="3" borderId="0" xfId="0" applyFont="1" applyFill="1"/>
    <xf numFmtId="0" fontId="10" fillId="3" borderId="0" xfId="0" applyFont="1" applyFill="1" applyBorder="1" applyAlignment="1">
      <alignment horizontal="center" wrapText="1"/>
    </xf>
    <xf numFmtId="0" fontId="13" fillId="3" borderId="0" xfId="0" applyFont="1" applyFill="1"/>
    <xf numFmtId="2" fontId="13" fillId="3" borderId="0" xfId="0" applyNumberFormat="1" applyFont="1" applyFill="1"/>
    <xf numFmtId="0" fontId="13" fillId="3" borderId="0" xfId="0" applyFont="1" applyFill="1" applyBorder="1"/>
    <xf numFmtId="167" fontId="13" fillId="3" borderId="0" xfId="0" applyNumberFormat="1" applyFont="1" applyFill="1" applyBorder="1"/>
    <xf numFmtId="0" fontId="19" fillId="3" borderId="0" xfId="0" applyFont="1" applyFill="1" applyBorder="1"/>
    <xf numFmtId="0" fontId="10" fillId="3" borderId="0" xfId="0" applyFont="1" applyFill="1" applyBorder="1"/>
    <xf numFmtId="0" fontId="19" fillId="3" borderId="0" xfId="0" applyFont="1" applyFill="1"/>
    <xf numFmtId="10" fontId="10" fillId="0" borderId="0" xfId="0" applyNumberFormat="1" applyFont="1" applyBorder="1"/>
    <xf numFmtId="49" fontId="3" fillId="4" borderId="14" xfId="0" applyNumberFormat="1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vertical="center"/>
    </xf>
    <xf numFmtId="49" fontId="3" fillId="4" borderId="18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3" fillId="4" borderId="21" xfId="0" applyFont="1" applyFill="1" applyBorder="1" applyAlignment="1">
      <alignment horizontal="left"/>
    </xf>
    <xf numFmtId="0" fontId="3" fillId="4" borderId="2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9" fillId="0" borderId="4" xfId="0" applyFont="1" applyBorder="1"/>
    <xf numFmtId="167" fontId="9" fillId="0" borderId="4" xfId="0" applyNumberFormat="1" applyFont="1" applyBorder="1"/>
    <xf numFmtId="0" fontId="9" fillId="3" borderId="0" xfId="0" applyFont="1" applyFill="1" applyBorder="1"/>
    <xf numFmtId="167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Alignment="1"/>
    <xf numFmtId="167" fontId="9" fillId="0" borderId="0" xfId="0" applyNumberFormat="1" applyFont="1"/>
    <xf numFmtId="0" fontId="9" fillId="3" borderId="0" xfId="0" applyFont="1" applyFill="1"/>
    <xf numFmtId="0" fontId="16" fillId="0" borderId="0" xfId="0" applyFont="1" applyBorder="1" applyAlignment="1"/>
    <xf numFmtId="167" fontId="13" fillId="0" borderId="0" xfId="0" applyNumberFormat="1" applyFont="1" applyAlignment="1"/>
    <xf numFmtId="0" fontId="13" fillId="3" borderId="0" xfId="0" applyFont="1" applyFill="1" applyAlignment="1"/>
    <xf numFmtId="0" fontId="13" fillId="0" borderId="0" xfId="0" applyFont="1" applyAlignment="1"/>
    <xf numFmtId="0" fontId="16" fillId="4" borderId="0" xfId="0" applyFont="1" applyFill="1" applyBorder="1" applyAlignment="1"/>
    <xf numFmtId="167" fontId="13" fillId="4" borderId="0" xfId="0" applyNumberFormat="1" applyFont="1" applyFill="1" applyAlignment="1"/>
    <xf numFmtId="0" fontId="13" fillId="4" borderId="0" xfId="0" applyFont="1" applyFill="1" applyAlignment="1"/>
    <xf numFmtId="0" fontId="16" fillId="0" borderId="0" xfId="0" applyFont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0" fontId="15" fillId="4" borderId="0" xfId="0" applyFont="1" applyFill="1" applyBorder="1" applyAlignment="1">
      <alignment horizontal="left"/>
    </xf>
    <xf numFmtId="0" fontId="19" fillId="0" borderId="0" xfId="0" applyFont="1" applyBorder="1"/>
    <xf numFmtId="0" fontId="15" fillId="0" borderId="0" xfId="0" applyFont="1" applyFill="1" applyBorder="1" applyAlignment="1">
      <alignment horizontal="left" vertical="center" indent="35"/>
    </xf>
    <xf numFmtId="167" fontId="19" fillId="0" borderId="0" xfId="0" applyNumberFormat="1" applyFont="1"/>
    <xf numFmtId="0" fontId="15" fillId="0" borderId="0" xfId="0" applyFont="1" applyFill="1" applyBorder="1" applyAlignment="1">
      <alignment horizontal="left" vertical="center" indent="36"/>
    </xf>
    <xf numFmtId="49" fontId="16" fillId="0" borderId="0" xfId="0" applyNumberFormat="1" applyFont="1" applyBorder="1" applyAlignment="1">
      <alignment horizontal="center"/>
    </xf>
    <xf numFmtId="49" fontId="16" fillId="4" borderId="0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9" fillId="0" borderId="0" xfId="0" applyNumberFormat="1" applyFont="1" applyFill="1"/>
    <xf numFmtId="1" fontId="9" fillId="0" borderId="0" xfId="0" applyNumberFormat="1" applyFont="1" applyFill="1" applyBorder="1"/>
    <xf numFmtId="168" fontId="9" fillId="0" borderId="0" xfId="0" applyNumberFormat="1" applyFont="1"/>
    <xf numFmtId="49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1" fontId="13" fillId="0" borderId="0" xfId="0" applyNumberFormat="1" applyFont="1"/>
    <xf numFmtId="1" fontId="13" fillId="0" borderId="0" xfId="0" applyNumberFormat="1" applyFont="1" applyBorder="1"/>
    <xf numFmtId="168" fontId="13" fillId="0" borderId="0" xfId="0" applyNumberFormat="1" applyFont="1"/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49" fontId="16" fillId="4" borderId="0" xfId="0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/>
    </xf>
    <xf numFmtId="1" fontId="13" fillId="4" borderId="0" xfId="0" applyNumberFormat="1" applyFont="1" applyFill="1"/>
    <xf numFmtId="168" fontId="13" fillId="4" borderId="0" xfId="0" applyNumberFormat="1" applyFont="1" applyFill="1"/>
    <xf numFmtId="0" fontId="16" fillId="4" borderId="0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168" fontId="19" fillId="0" borderId="3" xfId="0" applyNumberFormat="1" applyFont="1" applyBorder="1"/>
    <xf numFmtId="168" fontId="19" fillId="0" borderId="4" xfId="0" applyNumberFormat="1" applyFont="1" applyBorder="1"/>
    <xf numFmtId="0" fontId="10" fillId="0" borderId="0" xfId="0" applyFont="1" applyAlignment="1">
      <alignment horizontal="left" indent="1"/>
    </xf>
    <xf numFmtId="1" fontId="9" fillId="0" borderId="0" xfId="0" applyNumberFormat="1" applyFont="1"/>
    <xf numFmtId="0" fontId="13" fillId="0" borderId="4" xfId="0" applyFont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9" fillId="0" borderId="0" xfId="0" applyFont="1" applyFill="1" applyBorder="1"/>
    <xf numFmtId="167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13" fillId="0" borderId="4" xfId="0" applyFont="1" applyFill="1" applyBorder="1"/>
    <xf numFmtId="0" fontId="13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wrapText="1"/>
    </xf>
    <xf numFmtId="0" fontId="9" fillId="0" borderId="0" xfId="0" applyFont="1" applyFill="1"/>
    <xf numFmtId="167" fontId="13" fillId="0" borderId="0" xfId="0" applyNumberFormat="1" applyFont="1" applyFill="1"/>
    <xf numFmtId="49" fontId="16" fillId="4" borderId="13" xfId="0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left" vertical="center" indent="1"/>
    </xf>
    <xf numFmtId="49" fontId="16" fillId="4" borderId="9" xfId="0" applyNumberFormat="1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left" vertical="center" indent="1"/>
    </xf>
    <xf numFmtId="0" fontId="16" fillId="4" borderId="23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left" indent="1"/>
    </xf>
    <xf numFmtId="0" fontId="9" fillId="0" borderId="0" xfId="0" applyFont="1" applyFill="1" applyAlignment="1">
      <alignment horizontal="left" indent="1"/>
    </xf>
    <xf numFmtId="0" fontId="13" fillId="0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9" fillId="0" borderId="0" xfId="0" applyFont="1" applyFill="1"/>
    <xf numFmtId="0" fontId="19" fillId="0" borderId="4" xfId="0" applyFont="1" applyFill="1" applyBorder="1"/>
    <xf numFmtId="167" fontId="16" fillId="4" borderId="0" xfId="0" applyNumberFormat="1" applyFont="1" applyFill="1" applyBorder="1" applyAlignment="1">
      <alignment vertical="center"/>
    </xf>
    <xf numFmtId="0" fontId="9" fillId="3" borderId="0" xfId="0" applyFont="1" applyFill="1" applyAlignment="1">
      <alignment horizontal="left" indent="1"/>
    </xf>
    <xf numFmtId="0" fontId="16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 wrapText="1"/>
    </xf>
    <xf numFmtId="0" fontId="13" fillId="3" borderId="4" xfId="0" applyFont="1" applyFill="1" applyBorder="1"/>
    <xf numFmtId="0" fontId="9" fillId="3" borderId="0" xfId="0" applyFont="1" applyFill="1" applyBorder="1" applyAlignment="1">
      <alignment horizontal="left" indent="1"/>
    </xf>
    <xf numFmtId="0" fontId="13" fillId="3" borderId="0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left" vertical="center"/>
    </xf>
    <xf numFmtId="0" fontId="19" fillId="0" borderId="3" xfId="0" applyFont="1" applyBorder="1"/>
    <xf numFmtId="0" fontId="19" fillId="3" borderId="3" xfId="0" applyFont="1" applyFill="1" applyBorder="1"/>
    <xf numFmtId="0" fontId="19" fillId="0" borderId="3" xfId="0" applyFont="1" applyFill="1" applyBorder="1"/>
    <xf numFmtId="167" fontId="19" fillId="0" borderId="3" xfId="0" applyNumberFormat="1" applyFont="1" applyFill="1" applyBorder="1"/>
    <xf numFmtId="0" fontId="15" fillId="3" borderId="4" xfId="0" applyFont="1" applyFill="1" applyBorder="1" applyAlignment="1">
      <alignment horizontal="left" vertical="center"/>
    </xf>
    <xf numFmtId="0" fontId="19" fillId="0" borderId="4" xfId="0" applyFont="1" applyBorder="1"/>
    <xf numFmtId="0" fontId="19" fillId="3" borderId="4" xfId="0" applyFont="1" applyFill="1" applyBorder="1"/>
    <xf numFmtId="167" fontId="19" fillId="0" borderId="4" xfId="0" applyNumberFormat="1" applyFont="1" applyFill="1" applyBorder="1"/>
    <xf numFmtId="167" fontId="9" fillId="0" borderId="0" xfId="0" applyNumberFormat="1" applyFont="1" applyFill="1" applyBorder="1"/>
    <xf numFmtId="2" fontId="10" fillId="0" borderId="0" xfId="0" applyNumberFormat="1" applyFont="1" applyFill="1" applyBorder="1"/>
    <xf numFmtId="2" fontId="13" fillId="0" borderId="0" xfId="0" applyNumberFormat="1" applyFont="1" applyFill="1" applyBorder="1"/>
    <xf numFmtId="0" fontId="1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6" fillId="0" borderId="0" xfId="0" applyFont="1" applyFill="1" applyBorder="1" applyAlignment="1"/>
    <xf numFmtId="49" fontId="16" fillId="0" borderId="0" xfId="0" applyNumberFormat="1" applyFont="1" applyFill="1" applyBorder="1" applyAlignment="1">
      <alignment horizontal="center"/>
    </xf>
    <xf numFmtId="0" fontId="13" fillId="4" borderId="13" xfId="0" applyFont="1" applyFill="1" applyBorder="1"/>
    <xf numFmtId="0" fontId="13" fillId="4" borderId="3" xfId="0" applyFont="1" applyFill="1" applyBorder="1"/>
    <xf numFmtId="0" fontId="16" fillId="4" borderId="23" xfId="0" applyFont="1" applyFill="1" applyBorder="1" applyAlignment="1">
      <alignment horizontal="center"/>
    </xf>
    <xf numFmtId="49" fontId="16" fillId="4" borderId="9" xfId="0" applyNumberFormat="1" applyFont="1" applyFill="1" applyBorder="1" applyAlignment="1">
      <alignment horizontal="center"/>
    </xf>
    <xf numFmtId="0" fontId="16" fillId="4" borderId="4" xfId="0" applyFont="1" applyFill="1" applyBorder="1" applyAlignment="1"/>
    <xf numFmtId="0" fontId="16" fillId="4" borderId="10" xfId="0" applyFont="1" applyFill="1" applyBorder="1" applyAlignment="1">
      <alignment horizontal="center"/>
    </xf>
    <xf numFmtId="167" fontId="19" fillId="0" borderId="0" xfId="0" applyNumberFormat="1" applyFont="1" applyFill="1" applyBorder="1"/>
    <xf numFmtId="0" fontId="19" fillId="0" borderId="0" xfId="0" applyFont="1" applyFill="1" applyBorder="1" applyAlignment="1">
      <alignment horizontal="right"/>
    </xf>
    <xf numFmtId="2" fontId="19" fillId="0" borderId="0" xfId="0" applyNumberFormat="1" applyFont="1" applyFill="1" applyBorder="1"/>
    <xf numFmtId="0" fontId="19" fillId="0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wrapText="1"/>
    </xf>
    <xf numFmtId="167" fontId="9" fillId="3" borderId="0" xfId="0" applyNumberFormat="1" applyFont="1" applyFill="1" applyBorder="1"/>
    <xf numFmtId="167" fontId="19" fillId="3" borderId="0" xfId="0" applyNumberFormat="1" applyFont="1" applyFill="1" applyBorder="1"/>
    <xf numFmtId="0" fontId="13" fillId="0" borderId="0" xfId="0" applyFont="1" applyFill="1" applyBorder="1" applyAlignment="1">
      <alignment horizontal="right"/>
    </xf>
    <xf numFmtId="2" fontId="1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indent="1"/>
    </xf>
    <xf numFmtId="2" fontId="9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indent="1"/>
    </xf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3" fillId="4" borderId="0" xfId="0" applyFont="1" applyFill="1" applyBorder="1" applyAlignment="1">
      <alignment horizontal="center"/>
    </xf>
    <xf numFmtId="2" fontId="13" fillId="4" borderId="0" xfId="0" applyNumberFormat="1" applyFont="1" applyFill="1" applyBorder="1"/>
    <xf numFmtId="0" fontId="9" fillId="0" borderId="0" xfId="0" applyFont="1" applyFill="1" applyBorder="1" applyAlignment="1">
      <alignment horizontal="right"/>
    </xf>
    <xf numFmtId="1" fontId="9" fillId="3" borderId="0" xfId="0" applyNumberFormat="1" applyFont="1" applyFill="1" applyBorder="1"/>
    <xf numFmtId="0" fontId="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6" fontId="13" fillId="0" borderId="0" xfId="0" applyNumberFormat="1" applyFont="1" applyAlignment="1">
      <alignment horizontal="left"/>
    </xf>
    <xf numFmtId="166" fontId="13" fillId="0" borderId="0" xfId="0" applyNumberFormat="1" applyFont="1" applyAlignment="1">
      <alignment horizontal="left" indent="1"/>
    </xf>
    <xf numFmtId="0" fontId="13" fillId="0" borderId="0" xfId="0" applyFont="1" applyAlignment="1">
      <alignment horizontal="left" indent="1"/>
    </xf>
    <xf numFmtId="2" fontId="13" fillId="0" borderId="0" xfId="0" applyNumberFormat="1" applyFont="1" applyAlignment="1">
      <alignment horizontal="left"/>
    </xf>
    <xf numFmtId="0" fontId="19" fillId="0" borderId="0" xfId="0" applyFont="1" applyFill="1" applyAlignment="1">
      <alignment horizontal="center"/>
    </xf>
    <xf numFmtId="9" fontId="16" fillId="0" borderId="2" xfId="0" applyNumberFormat="1" applyFont="1" applyFill="1" applyBorder="1" applyAlignment="1">
      <alignment horizontal="center"/>
    </xf>
    <xf numFmtId="0" fontId="15" fillId="0" borderId="2" xfId="0" quotePrefix="1" applyFont="1" applyBorder="1" applyAlignment="1">
      <alignment horizontal="left"/>
    </xf>
    <xf numFmtId="0" fontId="19" fillId="0" borderId="0" xfId="0" applyFont="1" applyAlignment="1">
      <alignment horizontal="right"/>
    </xf>
    <xf numFmtId="2" fontId="19" fillId="0" borderId="0" xfId="0" applyNumberFormat="1" applyFont="1" applyFill="1"/>
    <xf numFmtId="166" fontId="13" fillId="4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wrapText="1" indent="1"/>
    </xf>
    <xf numFmtId="17" fontId="9" fillId="0" borderId="0" xfId="0" applyNumberFormat="1" applyFont="1"/>
    <xf numFmtId="0" fontId="19" fillId="0" borderId="2" xfId="0" applyFont="1" applyBorder="1" applyAlignment="1">
      <alignment horizontal="center" wrapText="1"/>
    </xf>
    <xf numFmtId="20" fontId="19" fillId="0" borderId="0" xfId="0" applyNumberFormat="1" applyFont="1"/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horizontal="center"/>
    </xf>
    <xf numFmtId="167" fontId="9" fillId="0" borderId="0" xfId="0" applyNumberFormat="1" applyFont="1" applyFill="1"/>
    <xf numFmtId="167" fontId="13" fillId="0" borderId="0" xfId="0" applyNumberFormat="1" applyFont="1" applyBorder="1"/>
    <xf numFmtId="0" fontId="9" fillId="0" borderId="0" xfId="0" applyFont="1" applyAlignment="1"/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3" fillId="0" borderId="0" xfId="0" applyFont="1" applyBorder="1" applyAlignment="1"/>
    <xf numFmtId="0" fontId="21" fillId="0" borderId="0" xfId="0" applyFont="1" applyAlignment="1"/>
    <xf numFmtId="49" fontId="3" fillId="4" borderId="5" xfId="0" applyNumberFormat="1" applyFont="1" applyFill="1" applyBorder="1" applyAlignment="1">
      <alignment horizontal="center"/>
    </xf>
    <xf numFmtId="49" fontId="3" fillId="4" borderId="6" xfId="0" applyNumberFormat="1" applyFont="1" applyFill="1" applyBorder="1" applyAlignment="1">
      <alignment horizontal="center"/>
    </xf>
    <xf numFmtId="49" fontId="16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/>
    <xf numFmtId="0" fontId="13" fillId="2" borderId="0" xfId="0" applyFont="1" applyFill="1" applyBorder="1"/>
    <xf numFmtId="1" fontId="13" fillId="2" borderId="0" xfId="0" applyNumberFormat="1" applyFont="1" applyFill="1" applyBorder="1"/>
    <xf numFmtId="167" fontId="13" fillId="2" borderId="0" xfId="0" applyNumberFormat="1" applyFont="1" applyFill="1" applyBorder="1"/>
    <xf numFmtId="0" fontId="13" fillId="4" borderId="0" xfId="0" applyFont="1" applyFill="1" applyBorder="1" applyAlignment="1"/>
    <xf numFmtId="0" fontId="16" fillId="4" borderId="0" xfId="0" applyFont="1" applyFill="1" applyBorder="1" applyAlignment="1">
      <alignment horizontal="left" wrapText="1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 wrapText="1"/>
    </xf>
    <xf numFmtId="0" fontId="9" fillId="0" borderId="11" xfId="0" applyFont="1" applyFill="1" applyBorder="1"/>
    <xf numFmtId="1" fontId="9" fillId="0" borderId="11" xfId="0" applyNumberFormat="1" applyFont="1" applyFill="1" applyBorder="1"/>
    <xf numFmtId="0" fontId="9" fillId="0" borderId="13" xfId="0" applyFont="1" applyBorder="1" applyAlignment="1">
      <alignment horizontal="left" vertical="center" indent="2"/>
    </xf>
    <xf numFmtId="0" fontId="9" fillId="0" borderId="23" xfId="0" applyFont="1" applyBorder="1" applyAlignment="1">
      <alignment horizontal="left" vertical="center" indent="2"/>
    </xf>
    <xf numFmtId="0" fontId="9" fillId="0" borderId="24" xfId="0" applyFont="1" applyBorder="1" applyAlignment="1">
      <alignment horizontal="left" vertical="center" indent="2"/>
    </xf>
    <xf numFmtId="0" fontId="9" fillId="0" borderId="25" xfId="0" applyFont="1" applyBorder="1" applyAlignment="1">
      <alignment horizontal="left" vertical="center" indent="2"/>
    </xf>
    <xf numFmtId="0" fontId="9" fillId="0" borderId="9" xfId="0" applyFont="1" applyBorder="1" applyAlignment="1">
      <alignment horizontal="left" vertical="center" indent="2"/>
    </xf>
    <xf numFmtId="0" fontId="9" fillId="0" borderId="10" xfId="0" applyFont="1" applyBorder="1" applyAlignment="1">
      <alignment horizontal="left" vertical="center" indent="2"/>
    </xf>
    <xf numFmtId="1" fontId="19" fillId="4" borderId="0" xfId="0" applyNumberFormat="1" applyFont="1" applyFill="1" applyBorder="1"/>
    <xf numFmtId="3" fontId="10" fillId="0" borderId="0" xfId="0" applyNumberFormat="1" applyFont="1" applyFill="1" applyAlignment="1">
      <alignment horizontal="centerContinuous"/>
    </xf>
    <xf numFmtId="3" fontId="13" fillId="0" borderId="0" xfId="0" applyNumberFormat="1" applyFont="1" applyFill="1" applyAlignment="1">
      <alignment horizontal="centerContinuous"/>
    </xf>
    <xf numFmtId="0" fontId="4" fillId="0" borderId="0" xfId="0" applyFont="1" applyFill="1" applyAlignment="1"/>
    <xf numFmtId="0" fontId="4" fillId="0" borderId="0" xfId="0" quotePrefix="1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0" fontId="13" fillId="0" borderId="0" xfId="0" applyFont="1" applyFill="1" applyAlignment="1">
      <alignment horizontal="left" indent="1"/>
    </xf>
    <xf numFmtId="0" fontId="13" fillId="0" borderId="0" xfId="0" applyFont="1" applyFill="1" applyAlignment="1">
      <alignment horizontal="centerContinuous"/>
    </xf>
    <xf numFmtId="0" fontId="10" fillId="0" borderId="0" xfId="0" applyFont="1" applyFill="1" applyAlignment="1"/>
    <xf numFmtId="3" fontId="13" fillId="0" borderId="0" xfId="0" applyNumberFormat="1" applyFont="1" applyFill="1"/>
    <xf numFmtId="0" fontId="20" fillId="0" borderId="0" xfId="0" quotePrefix="1" applyFont="1" applyFill="1" applyAlignment="1">
      <alignment horizontal="center"/>
    </xf>
    <xf numFmtId="0" fontId="20" fillId="0" borderId="0" xfId="0" applyFont="1" applyFill="1"/>
    <xf numFmtId="0" fontId="20" fillId="0" borderId="0" xfId="0" quotePrefix="1" applyFont="1" applyFill="1" applyAlignment="1">
      <alignment horizontal="left"/>
    </xf>
    <xf numFmtId="166" fontId="13" fillId="0" borderId="0" xfId="0" applyNumberFormat="1" applyFont="1" applyFill="1"/>
    <xf numFmtId="3" fontId="13" fillId="0" borderId="0" xfId="0" applyNumberFormat="1" applyFont="1" applyFill="1" applyAlignment="1">
      <alignment horizontal="right"/>
    </xf>
    <xf numFmtId="0" fontId="13" fillId="0" borderId="7" xfId="0" applyFont="1" applyFill="1" applyBorder="1" applyAlignment="1">
      <alignment horizontal="left" vertical="center" wrapText="1" indent="1"/>
    </xf>
    <xf numFmtId="0" fontId="19" fillId="0" borderId="26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left"/>
    </xf>
    <xf numFmtId="0" fontId="19" fillId="0" borderId="8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3" fontId="19" fillId="0" borderId="4" xfId="0" applyNumberFormat="1" applyFont="1" applyFill="1" applyBorder="1" applyAlignment="1">
      <alignment horizontal="center"/>
    </xf>
    <xf numFmtId="166" fontId="19" fillId="0" borderId="0" xfId="0" applyNumberFormat="1" applyFont="1" applyFill="1"/>
    <xf numFmtId="3" fontId="19" fillId="0" borderId="0" xfId="0" applyNumberFormat="1" applyFont="1" applyFill="1" applyAlignment="1">
      <alignment horizontal="right"/>
    </xf>
    <xf numFmtId="166" fontId="19" fillId="2" borderId="0" xfId="0" applyNumberFormat="1" applyFont="1" applyFill="1"/>
    <xf numFmtId="0" fontId="19" fillId="2" borderId="0" xfId="0" applyFont="1" applyFill="1"/>
    <xf numFmtId="3" fontId="19" fillId="2" borderId="0" xfId="0" applyNumberFormat="1" applyFont="1" applyFill="1" applyAlignment="1">
      <alignment horizontal="right"/>
    </xf>
    <xf numFmtId="3" fontId="19" fillId="2" borderId="0" xfId="0" applyNumberFormat="1" applyFont="1" applyFill="1"/>
    <xf numFmtId="3" fontId="13" fillId="2" borderId="0" xfId="0" applyNumberFormat="1" applyFont="1" applyFill="1" applyAlignment="1">
      <alignment horizontal="right"/>
    </xf>
    <xf numFmtId="0" fontId="13" fillId="2" borderId="0" xfId="0" applyFont="1" applyFill="1"/>
    <xf numFmtId="0" fontId="19" fillId="0" borderId="2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49" fontId="16" fillId="0" borderId="0" xfId="0" applyNumberFormat="1" applyFont="1" applyFill="1" applyBorder="1" applyAlignment="1">
      <alignment horizontal="left"/>
    </xf>
    <xf numFmtId="165" fontId="13" fillId="0" borderId="0" xfId="0" applyNumberFormat="1" applyFont="1" applyFill="1" applyAlignment="1">
      <alignment horizontal="right"/>
    </xf>
    <xf numFmtId="165" fontId="16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wrapText="1"/>
    </xf>
    <xf numFmtId="0" fontId="13" fillId="0" borderId="0" xfId="0" applyFont="1" applyFill="1" applyAlignment="1"/>
    <xf numFmtId="0" fontId="13" fillId="0" borderId="0" xfId="0" applyFont="1" applyFill="1" applyBorder="1" applyAlignment="1"/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wrapText="1"/>
    </xf>
    <xf numFmtId="165" fontId="16" fillId="0" borderId="0" xfId="295" applyNumberFormat="1" applyFont="1" applyFill="1" applyBorder="1" applyAlignment="1">
      <alignment horizontal="right" wrapText="1"/>
    </xf>
    <xf numFmtId="164" fontId="16" fillId="0" borderId="0" xfId="295" applyFont="1" applyFill="1" applyBorder="1" applyAlignment="1">
      <alignment horizontal="center" wrapText="1"/>
    </xf>
    <xf numFmtId="167" fontId="13" fillId="0" borderId="0" xfId="0" applyNumberFormat="1" applyFont="1" applyFill="1" applyAlignment="1"/>
    <xf numFmtId="49" fontId="13" fillId="0" borderId="0" xfId="0" applyNumberFormat="1" applyFont="1" applyFill="1" applyAlignment="1"/>
    <xf numFmtId="0" fontId="17" fillId="0" borderId="12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wrapText="1"/>
    </xf>
    <xf numFmtId="165" fontId="15" fillId="0" borderId="0" xfId="0" applyNumberFormat="1" applyFont="1" applyFill="1" applyBorder="1" applyAlignment="1">
      <alignment horizontal="right" wrapText="1"/>
    </xf>
    <xf numFmtId="164" fontId="15" fillId="0" borderId="0" xfId="0" applyNumberFormat="1" applyFont="1" applyFill="1" applyBorder="1" applyAlignment="1">
      <alignment wrapText="1"/>
    </xf>
    <xf numFmtId="0" fontId="19" fillId="0" borderId="0" xfId="0" applyFont="1" applyFill="1" applyAlignment="1"/>
    <xf numFmtId="0" fontId="15" fillId="2" borderId="0" xfId="0" applyFont="1" applyFill="1" applyBorder="1" applyAlignment="1">
      <alignment wrapText="1"/>
    </xf>
    <xf numFmtId="165" fontId="15" fillId="2" borderId="0" xfId="0" applyNumberFormat="1" applyFont="1" applyFill="1" applyBorder="1" applyAlignment="1">
      <alignment horizontal="right" wrapText="1"/>
    </xf>
    <xf numFmtId="167" fontId="15" fillId="2" borderId="0" xfId="0" applyNumberFormat="1" applyFont="1" applyFill="1" applyBorder="1" applyAlignment="1">
      <alignment wrapText="1"/>
    </xf>
    <xf numFmtId="0" fontId="19" fillId="2" borderId="0" xfId="0" applyFont="1" applyFill="1" applyAlignment="1"/>
    <xf numFmtId="165" fontId="15" fillId="0" borderId="2" xfId="0" applyNumberFormat="1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9" fillId="0" borderId="0" xfId="0" applyFont="1" applyFill="1" applyAlignment="1"/>
    <xf numFmtId="0" fontId="16" fillId="3" borderId="0" xfId="0" applyFont="1" applyFill="1" applyBorder="1" applyAlignment="1"/>
    <xf numFmtId="0" fontId="16" fillId="3" borderId="0" xfId="0" applyFont="1" applyFill="1" applyBorder="1" applyAlignment="1">
      <alignment horizontal="left" wrapText="1"/>
    </xf>
    <xf numFmtId="165" fontId="16" fillId="3" borderId="0" xfId="0" applyNumberFormat="1" applyFont="1" applyFill="1" applyBorder="1" applyAlignment="1">
      <alignment horizontal="right" wrapText="1"/>
    </xf>
    <xf numFmtId="165" fontId="16" fillId="3" borderId="0" xfId="295" applyNumberFormat="1" applyFont="1" applyFill="1" applyBorder="1" applyAlignment="1">
      <alignment horizontal="right" wrapText="1"/>
    </xf>
    <xf numFmtId="164" fontId="16" fillId="3" borderId="0" xfId="295" applyFont="1" applyFill="1" applyBorder="1" applyAlignment="1">
      <alignment horizontal="center" wrapText="1"/>
    </xf>
    <xf numFmtId="165" fontId="16" fillId="4" borderId="0" xfId="0" applyNumberFormat="1" applyFont="1" applyFill="1" applyBorder="1" applyAlignment="1">
      <alignment horizontal="right" wrapText="1"/>
    </xf>
    <xf numFmtId="165" fontId="16" fillId="4" borderId="0" xfId="295" applyNumberFormat="1" applyFont="1" applyFill="1" applyBorder="1" applyAlignment="1">
      <alignment horizontal="right" wrapText="1"/>
    </xf>
    <xf numFmtId="164" fontId="16" fillId="4" borderId="0" xfId="295" applyFont="1" applyFill="1" applyBorder="1" applyAlignment="1">
      <alignment horizontal="center" wrapText="1"/>
    </xf>
    <xf numFmtId="49" fontId="13" fillId="4" borderId="0" xfId="0" applyNumberFormat="1" applyFont="1" applyFill="1" applyAlignment="1"/>
    <xf numFmtId="0" fontId="17" fillId="4" borderId="2" xfId="0" applyFont="1" applyFill="1" applyBorder="1" applyAlignment="1"/>
    <xf numFmtId="0" fontId="13" fillId="4" borderId="2" xfId="0" applyFont="1" applyFill="1" applyBorder="1" applyAlignment="1">
      <alignment horizontal="center" wrapText="1"/>
    </xf>
    <xf numFmtId="0" fontId="17" fillId="4" borderId="12" xfId="0" applyFont="1" applyFill="1" applyBorder="1" applyAlignment="1" applyProtection="1">
      <alignment horizontal="left"/>
      <protection locked="0"/>
    </xf>
    <xf numFmtId="0" fontId="26" fillId="2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wrapText="1"/>
    </xf>
    <xf numFmtId="0" fontId="13" fillId="2" borderId="0" xfId="0" applyFont="1" applyFill="1" applyAlignment="1"/>
    <xf numFmtId="0" fontId="16" fillId="2" borderId="0" xfId="0" applyFont="1" applyFill="1" applyBorder="1" applyAlignment="1">
      <alignment wrapText="1"/>
    </xf>
    <xf numFmtId="0" fontId="17" fillId="4" borderId="0" xfId="0" applyFont="1" applyFill="1" applyAlignment="1" applyProtection="1">
      <alignment horizontal="left"/>
      <protection locked="0"/>
    </xf>
    <xf numFmtId="0" fontId="26" fillId="2" borderId="0" xfId="0" applyFont="1" applyFill="1" applyBorder="1" applyAlignment="1"/>
    <xf numFmtId="0" fontId="19" fillId="0" borderId="3" xfId="0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wrapText="1"/>
    </xf>
    <xf numFmtId="0" fontId="16" fillId="3" borderId="0" xfId="0" applyFont="1" applyFill="1" applyBorder="1" applyAlignment="1">
      <alignment wrapText="1"/>
    </xf>
    <xf numFmtId="0" fontId="26" fillId="0" borderId="0" xfId="0" applyFont="1" applyFill="1" applyBorder="1" applyAlignment="1"/>
    <xf numFmtId="0" fontId="26" fillId="3" borderId="0" xfId="0" applyFont="1" applyFill="1" applyBorder="1" applyAlignment="1">
      <alignment wrapText="1"/>
    </xf>
    <xf numFmtId="165" fontId="26" fillId="3" borderId="0" xfId="0" applyNumberFormat="1" applyFont="1" applyFill="1" applyBorder="1" applyAlignment="1">
      <alignment horizontal="right" wrapText="1"/>
    </xf>
    <xf numFmtId="0" fontId="23" fillId="2" borderId="0" xfId="0" applyFont="1" applyFill="1" applyAlignment="1"/>
    <xf numFmtId="0" fontId="26" fillId="2" borderId="0" xfId="0" applyFont="1" applyFill="1" applyBorder="1" applyAlignment="1">
      <alignment wrapText="1"/>
    </xf>
    <xf numFmtId="165" fontId="26" fillId="2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/>
    <xf numFmtId="165" fontId="19" fillId="0" borderId="0" xfId="0" applyNumberFormat="1" applyFont="1" applyFill="1" applyAlignment="1">
      <alignment horizontal="right"/>
    </xf>
    <xf numFmtId="164" fontId="19" fillId="0" borderId="0" xfId="0" applyNumberFormat="1" applyFont="1" applyFill="1" applyAlignment="1"/>
    <xf numFmtId="165" fontId="19" fillId="0" borderId="2" xfId="0" applyNumberFormat="1" applyFont="1" applyFill="1" applyBorder="1" applyAlignment="1">
      <alignment horizontal="center" wrapText="1"/>
    </xf>
    <xf numFmtId="165" fontId="19" fillId="0" borderId="0" xfId="0" applyNumberFormat="1" applyFont="1" applyFill="1" applyAlignment="1">
      <alignment horizontal="center" wrapText="1"/>
    </xf>
    <xf numFmtId="165" fontId="15" fillId="0" borderId="0" xfId="0" applyNumberFormat="1" applyFont="1" applyFill="1" applyBorder="1" applyAlignment="1">
      <alignment horizontal="right" wrapText="1"/>
    </xf>
    <xf numFmtId="165" fontId="24" fillId="0" borderId="0" xfId="0" applyNumberFormat="1" applyFont="1" applyFill="1" applyAlignment="1">
      <alignment horizontal="right"/>
    </xf>
    <xf numFmtId="0" fontId="13" fillId="3" borderId="0" xfId="0" applyFont="1" applyFill="1" applyBorder="1" applyAlignment="1"/>
    <xf numFmtId="0" fontId="16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wrapText="1"/>
    </xf>
    <xf numFmtId="165" fontId="13" fillId="3" borderId="0" xfId="0" applyNumberFormat="1" applyFont="1" applyFill="1" applyBorder="1" applyAlignment="1">
      <alignment horizontal="right"/>
    </xf>
    <xf numFmtId="165" fontId="13" fillId="3" borderId="0" xfId="0" applyNumberFormat="1" applyFont="1" applyFill="1" applyBorder="1" applyAlignment="1">
      <alignment horizontal="right" wrapText="1"/>
    </xf>
    <xf numFmtId="165" fontId="15" fillId="3" borderId="0" xfId="0" applyNumberFormat="1" applyFont="1" applyFill="1" applyBorder="1" applyAlignment="1">
      <alignment horizontal="right" wrapText="1"/>
    </xf>
    <xf numFmtId="165" fontId="16" fillId="3" borderId="0" xfId="0" applyNumberFormat="1" applyFont="1" applyFill="1" applyBorder="1" applyAlignment="1">
      <alignment horizontal="right"/>
    </xf>
    <xf numFmtId="0" fontId="19" fillId="3" borderId="0" xfId="0" applyFont="1" applyFill="1" applyBorder="1" applyAlignment="1"/>
    <xf numFmtId="0" fontId="23" fillId="3" borderId="0" xfId="0" applyFont="1" applyFill="1" applyBorder="1" applyAlignment="1"/>
    <xf numFmtId="0" fontId="9" fillId="0" borderId="13" xfId="0" applyFont="1" applyBorder="1"/>
    <xf numFmtId="0" fontId="10" fillId="0" borderId="23" xfId="0" applyFont="1" applyBorder="1"/>
    <xf numFmtId="0" fontId="11" fillId="0" borderId="26" xfId="0" applyFont="1" applyBorder="1"/>
    <xf numFmtId="0" fontId="10" fillId="0" borderId="8" xfId="0" applyFont="1" applyFill="1" applyBorder="1" applyAlignment="1">
      <alignment horizontal="center" wrapText="1"/>
    </xf>
    <xf numFmtId="0" fontId="17" fillId="0" borderId="24" xfId="0" applyFont="1" applyBorder="1" applyAlignment="1" applyProtection="1">
      <alignment horizontal="left" vertical="top" indent="1"/>
      <protection locked="0"/>
    </xf>
    <xf numFmtId="2" fontId="13" fillId="0" borderId="0" xfId="0" applyNumberFormat="1" applyFont="1" applyBorder="1"/>
    <xf numFmtId="0" fontId="13" fillId="0" borderId="25" xfId="0" applyFont="1" applyBorder="1"/>
    <xf numFmtId="0" fontId="17" fillId="4" borderId="24" xfId="0" applyFont="1" applyFill="1" applyBorder="1" applyAlignment="1" applyProtection="1">
      <alignment horizontal="left" vertical="top" indent="1"/>
      <protection locked="0"/>
    </xf>
    <xf numFmtId="0" fontId="13" fillId="4" borderId="25" xfId="0" applyFont="1" applyFill="1" applyBorder="1"/>
    <xf numFmtId="0" fontId="17" fillId="0" borderId="24" xfId="0" applyFont="1" applyFill="1" applyBorder="1" applyAlignment="1" applyProtection="1">
      <alignment horizontal="left" vertical="top" indent="1"/>
      <protection locked="0"/>
    </xf>
    <xf numFmtId="2" fontId="13" fillId="0" borderId="25" xfId="0" applyNumberFormat="1" applyFont="1" applyBorder="1"/>
    <xf numFmtId="0" fontId="14" fillId="0" borderId="24" xfId="0" applyFont="1" applyBorder="1" applyAlignment="1" applyProtection="1">
      <alignment horizontal="left" vertical="top" indent="1"/>
      <protection locked="0"/>
    </xf>
    <xf numFmtId="0" fontId="14" fillId="4" borderId="9" xfId="0" applyFont="1" applyFill="1" applyBorder="1" applyAlignment="1" applyProtection="1">
      <alignment horizontal="left" vertical="top" indent="1"/>
      <protection locked="0"/>
    </xf>
    <xf numFmtId="0" fontId="13" fillId="4" borderId="10" xfId="0" applyFont="1" applyFill="1" applyBorder="1"/>
    <xf numFmtId="0" fontId="13" fillId="0" borderId="25" xfId="0" applyFont="1" applyFill="1" applyBorder="1"/>
    <xf numFmtId="167" fontId="13" fillId="0" borderId="25" xfId="0" applyNumberFormat="1" applyFont="1" applyFill="1" applyBorder="1"/>
    <xf numFmtId="0" fontId="14" fillId="0" borderId="24" xfId="0" applyFont="1" applyFill="1" applyBorder="1" applyAlignment="1" applyProtection="1">
      <alignment horizontal="left" vertical="top" indent="1"/>
      <protection locked="0"/>
    </xf>
    <xf numFmtId="0" fontId="19" fillId="0" borderId="25" xfId="0" applyFont="1" applyFill="1" applyBorder="1"/>
    <xf numFmtId="0" fontId="19" fillId="4" borderId="10" xfId="0" applyFont="1" applyFill="1" applyBorder="1"/>
    <xf numFmtId="0" fontId="10" fillId="0" borderId="26" xfId="0" applyFont="1" applyBorder="1"/>
    <xf numFmtId="6" fontId="10" fillId="0" borderId="8" xfId="0" applyNumberFormat="1" applyFont="1" applyBorder="1"/>
    <xf numFmtId="1" fontId="13" fillId="0" borderId="24" xfId="0" applyNumberFormat="1" applyFont="1" applyFill="1" applyBorder="1"/>
    <xf numFmtId="167" fontId="13" fillId="0" borderId="25" xfId="0" applyNumberFormat="1" applyFont="1" applyBorder="1"/>
    <xf numFmtId="1" fontId="13" fillId="4" borderId="24" xfId="0" applyNumberFormat="1" applyFont="1" applyFill="1" applyBorder="1"/>
    <xf numFmtId="167" fontId="13" fillId="4" borderId="25" xfId="0" applyNumberFormat="1" applyFont="1" applyFill="1" applyBorder="1"/>
    <xf numFmtId="0" fontId="13" fillId="0" borderId="24" xfId="0" applyFont="1" applyFill="1" applyBorder="1"/>
    <xf numFmtId="0" fontId="13" fillId="4" borderId="24" xfId="0" applyFont="1" applyFill="1" applyBorder="1"/>
    <xf numFmtId="0" fontId="19" fillId="0" borderId="24" xfId="0" applyFont="1" applyFill="1" applyBorder="1"/>
    <xf numFmtId="0" fontId="19" fillId="0" borderId="25" xfId="0" applyFont="1" applyBorder="1"/>
    <xf numFmtId="167" fontId="15" fillId="4" borderId="9" xfId="0" applyNumberFormat="1" applyFont="1" applyFill="1" applyBorder="1" applyAlignment="1">
      <alignment vertical="center" wrapText="1"/>
    </xf>
    <xf numFmtId="0" fontId="10" fillId="0" borderId="26" xfId="0" applyFont="1" applyBorder="1" applyAlignment="1">
      <alignment horizontal="center" wrapText="1"/>
    </xf>
    <xf numFmtId="167" fontId="13" fillId="0" borderId="24" xfId="0" applyNumberFormat="1" applyFont="1" applyBorder="1"/>
    <xf numFmtId="167" fontId="13" fillId="4" borderId="24" xfId="0" applyNumberFormat="1" applyFont="1" applyFill="1" applyBorder="1"/>
    <xf numFmtId="2" fontId="18" fillId="4" borderId="0" xfId="0" applyNumberFormat="1" applyFont="1" applyFill="1" applyBorder="1"/>
    <xf numFmtId="2" fontId="18" fillId="4" borderId="25" xfId="0" applyNumberFormat="1" applyFont="1" applyFill="1" applyBorder="1"/>
    <xf numFmtId="2" fontId="13" fillId="4" borderId="25" xfId="0" applyNumberFormat="1" applyFont="1" applyFill="1" applyBorder="1"/>
    <xf numFmtId="0" fontId="13" fillId="0" borderId="24" xfId="0" applyFont="1" applyBorder="1"/>
    <xf numFmtId="0" fontId="19" fillId="0" borderId="24" xfId="0" applyFont="1" applyBorder="1"/>
    <xf numFmtId="0" fontId="19" fillId="4" borderId="9" xfId="0" applyFont="1" applyFill="1" applyBorder="1"/>
    <xf numFmtId="0" fontId="15" fillId="0" borderId="26" xfId="0" applyFont="1" applyBorder="1" applyAlignment="1">
      <alignment horizontal="left" indent="1"/>
    </xf>
    <xf numFmtId="0" fontId="15" fillId="0" borderId="2" xfId="0" applyFont="1" applyBorder="1" applyAlignment="1">
      <alignment horizontal="left" indent="1"/>
    </xf>
    <xf numFmtId="0" fontId="15" fillId="0" borderId="8" xfId="0" applyFont="1" applyBorder="1" applyAlignment="1">
      <alignment horizontal="left" indent="1"/>
    </xf>
    <xf numFmtId="0" fontId="9" fillId="0" borderId="26" xfId="0" applyFont="1" applyBorder="1" applyAlignment="1">
      <alignment horizontal="left" indent="1"/>
    </xf>
    <xf numFmtId="0" fontId="9" fillId="0" borderId="2" xfId="0" applyFont="1" applyBorder="1" applyAlignment="1">
      <alignment horizontal="left" indent="1"/>
    </xf>
    <xf numFmtId="0" fontId="9" fillId="0" borderId="8" xfId="0" applyFont="1" applyBorder="1" applyAlignment="1">
      <alignment horizontal="left" indent="1"/>
    </xf>
    <xf numFmtId="0" fontId="13" fillId="0" borderId="26" xfId="0" applyFont="1" applyBorder="1"/>
    <xf numFmtId="0" fontId="19" fillId="0" borderId="8" xfId="0" applyFont="1" applyBorder="1" applyAlignment="1">
      <alignment horizontal="center" wrapText="1"/>
    </xf>
    <xf numFmtId="0" fontId="13" fillId="0" borderId="24" xfId="0" applyFont="1" applyBorder="1" applyAlignment="1">
      <alignment horizontal="left" indent="1"/>
    </xf>
    <xf numFmtId="3" fontId="13" fillId="0" borderId="0" xfId="0" applyNumberFormat="1" applyFont="1" applyBorder="1"/>
    <xf numFmtId="0" fontId="13" fillId="4" borderId="24" xfId="0" applyFont="1" applyFill="1" applyBorder="1" applyAlignment="1">
      <alignment horizontal="left" indent="1"/>
    </xf>
    <xf numFmtId="3" fontId="13" fillId="4" borderId="0" xfId="0" applyNumberFormat="1" applyFont="1" applyFill="1" applyBorder="1"/>
    <xf numFmtId="3" fontId="13" fillId="0" borderId="25" xfId="0" applyNumberFormat="1" applyFont="1" applyBorder="1"/>
    <xf numFmtId="0" fontId="13" fillId="4" borderId="9" xfId="0" applyFont="1" applyFill="1" applyBorder="1" applyAlignment="1">
      <alignment horizontal="left" indent="1"/>
    </xf>
    <xf numFmtId="3" fontId="13" fillId="4" borderId="4" xfId="0" applyNumberFormat="1" applyFont="1" applyFill="1" applyBorder="1"/>
  </cellXfs>
  <cellStyles count="821">
    <cellStyle name="Comma" xfId="295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Normal" xfId="0" builtinId="0"/>
    <cellStyle name="Percent" xfId="706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UD $ to Total</a:t>
            </a:r>
            <a:r>
              <a:rPr lang="en-US" baseline="0"/>
              <a:t> all levels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'[1]3-State Avg'!$E$12:$E$34</c:f>
              <c:numCache>
                <c:formatCode>General</c:formatCode>
                <c:ptCount val="23"/>
                <c:pt idx="0">
                  <c:v>489</c:v>
                </c:pt>
                <c:pt idx="1">
                  <c:v>435</c:v>
                </c:pt>
                <c:pt idx="2">
                  <c:v>398.66666666666669</c:v>
                </c:pt>
                <c:pt idx="3">
                  <c:v>302</c:v>
                </c:pt>
                <c:pt idx="4">
                  <c:v>365</c:v>
                </c:pt>
                <c:pt idx="5">
                  <c:v>307.16666666666669</c:v>
                </c:pt>
                <c:pt idx="6">
                  <c:v>514.83333333333337</c:v>
                </c:pt>
                <c:pt idx="7">
                  <c:v>296.66666666666669</c:v>
                </c:pt>
                <c:pt idx="8">
                  <c:v>246.33333333333334</c:v>
                </c:pt>
                <c:pt idx="9">
                  <c:v>292.33333333333331</c:v>
                </c:pt>
                <c:pt idx="10">
                  <c:v>460</c:v>
                </c:pt>
                <c:pt idx="11">
                  <c:v>376.66666666666669</c:v>
                </c:pt>
                <c:pt idx="12">
                  <c:v>302.33333333333331</c:v>
                </c:pt>
                <c:pt idx="13">
                  <c:v>376.83333333333331</c:v>
                </c:pt>
                <c:pt idx="14">
                  <c:v>266.33333333333331</c:v>
                </c:pt>
                <c:pt idx="15">
                  <c:v>284.5</c:v>
                </c:pt>
                <c:pt idx="16">
                  <c:v>453.83333333333331</c:v>
                </c:pt>
                <c:pt idx="17">
                  <c:v>266.33333333333331</c:v>
                </c:pt>
                <c:pt idx="18">
                  <c:v>329.16666666666669</c:v>
                </c:pt>
                <c:pt idx="19">
                  <c:v>278.5</c:v>
                </c:pt>
                <c:pt idx="20">
                  <c:v>440.83333333333331</c:v>
                </c:pt>
                <c:pt idx="21">
                  <c:v>402.33333333333331</c:v>
                </c:pt>
                <c:pt idx="22">
                  <c:v>297.66666666666669</c:v>
                </c:pt>
              </c:numCache>
            </c:numRef>
          </c:xVal>
          <c:yVal>
            <c:numRef>
              <c:f>'[1]3-State Avg'!$H$12:$H$34</c:f>
              <c:numCache>
                <c:formatCode>General</c:formatCode>
                <c:ptCount val="23"/>
                <c:pt idx="0">
                  <c:v>532.66666666666663</c:v>
                </c:pt>
                <c:pt idx="1">
                  <c:v>418.33333333333331</c:v>
                </c:pt>
                <c:pt idx="2">
                  <c:v>366.5</c:v>
                </c:pt>
                <c:pt idx="3">
                  <c:v>316.33333333333331</c:v>
                </c:pt>
                <c:pt idx="4">
                  <c:v>374.66666666666669</c:v>
                </c:pt>
                <c:pt idx="5">
                  <c:v>379.66666666666669</c:v>
                </c:pt>
                <c:pt idx="6">
                  <c:v>625</c:v>
                </c:pt>
                <c:pt idx="7">
                  <c:v>292.5</c:v>
                </c:pt>
                <c:pt idx="8">
                  <c:v>269.83333333333331</c:v>
                </c:pt>
                <c:pt idx="9">
                  <c:v>278.33333333333331</c:v>
                </c:pt>
                <c:pt idx="10">
                  <c:v>420.83333333333331</c:v>
                </c:pt>
                <c:pt idx="11">
                  <c:v>390.66666666666669</c:v>
                </c:pt>
                <c:pt idx="12">
                  <c:v>261.5</c:v>
                </c:pt>
                <c:pt idx="13">
                  <c:v>370.33333333333331</c:v>
                </c:pt>
                <c:pt idx="14">
                  <c:v>277.5</c:v>
                </c:pt>
                <c:pt idx="15">
                  <c:v>265.66666666666669</c:v>
                </c:pt>
                <c:pt idx="16">
                  <c:v>387.66666666666669</c:v>
                </c:pt>
                <c:pt idx="17">
                  <c:v>287</c:v>
                </c:pt>
                <c:pt idx="18">
                  <c:v>403.16666666666669</c:v>
                </c:pt>
                <c:pt idx="19">
                  <c:v>261.83333333333331</c:v>
                </c:pt>
                <c:pt idx="20">
                  <c:v>426.16666666666669</c:v>
                </c:pt>
                <c:pt idx="21">
                  <c:v>632.83333333333337</c:v>
                </c:pt>
                <c:pt idx="22">
                  <c:v>328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142784"/>
        <c:axId val="133153152"/>
      </c:scatterChart>
      <c:valAx>
        <c:axId val="13314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Upper Division Cost</a:t>
                </a:r>
              </a:p>
            </c:rich>
          </c:tx>
          <c:layout>
            <c:manualLayout>
              <c:xMode val="edge"/>
              <c:yMode val="edge"/>
              <c:x val="0.41814777342776288"/>
              <c:y val="0.9370747704156028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33153152"/>
        <c:crosses val="autoZero"/>
        <c:crossBetween val="midCat"/>
      </c:valAx>
      <c:valAx>
        <c:axId val="133153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Avg across levels</a:t>
                </a:r>
              </a:p>
            </c:rich>
          </c:tx>
          <c:layout>
            <c:manualLayout>
              <c:xMode val="edge"/>
              <c:yMode val="edge"/>
              <c:x val="9.3109869646182501E-3"/>
              <c:y val="0.309585587515846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331427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35</xdr:row>
      <xdr:rowOff>66674</xdr:rowOff>
    </xdr:from>
    <xdr:to>
      <xdr:col>3</xdr:col>
      <xdr:colOff>381000</xdr:colOff>
      <xdr:row>57</xdr:row>
      <xdr:rowOff>66674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scipline%20Co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O Detail"/>
      <sheetName val="Sorted Averages"/>
      <sheetName val="3-State Avg"/>
      <sheetName val="By Ststae to LD"/>
    </sheetNames>
    <sheetDataSet>
      <sheetData sheetId="0" refreshError="1"/>
      <sheetData sheetId="1" refreshError="1"/>
      <sheetData sheetId="2" refreshError="1"/>
      <sheetData sheetId="3">
        <row r="12">
          <cell r="E12">
            <v>489</v>
          </cell>
          <cell r="H12">
            <v>532.66666666666663</v>
          </cell>
        </row>
        <row r="13">
          <cell r="E13">
            <v>435</v>
          </cell>
          <cell r="H13">
            <v>418.33333333333331</v>
          </cell>
        </row>
        <row r="14">
          <cell r="E14">
            <v>398.66666666666669</v>
          </cell>
          <cell r="H14">
            <v>366.5</v>
          </cell>
        </row>
        <row r="15">
          <cell r="E15">
            <v>302</v>
          </cell>
          <cell r="H15">
            <v>316.33333333333331</v>
          </cell>
        </row>
        <row r="16">
          <cell r="E16">
            <v>365</v>
          </cell>
          <cell r="H16">
            <v>374.66666666666669</v>
          </cell>
        </row>
        <row r="17">
          <cell r="E17">
            <v>307.16666666666669</v>
          </cell>
          <cell r="H17">
            <v>379.66666666666669</v>
          </cell>
        </row>
        <row r="18">
          <cell r="E18">
            <v>514.83333333333337</v>
          </cell>
          <cell r="H18">
            <v>625</v>
          </cell>
        </row>
        <row r="19">
          <cell r="E19">
            <v>296.66666666666669</v>
          </cell>
          <cell r="H19">
            <v>292.5</v>
          </cell>
        </row>
        <row r="20">
          <cell r="E20">
            <v>246.33333333333334</v>
          </cell>
          <cell r="H20">
            <v>269.83333333333331</v>
          </cell>
        </row>
        <row r="21">
          <cell r="E21">
            <v>292.33333333333331</v>
          </cell>
          <cell r="H21">
            <v>278.33333333333331</v>
          </cell>
        </row>
        <row r="22">
          <cell r="E22">
            <v>460</v>
          </cell>
          <cell r="H22">
            <v>420.83333333333331</v>
          </cell>
        </row>
        <row r="23">
          <cell r="E23">
            <v>376.66666666666669</v>
          </cell>
          <cell r="H23">
            <v>390.66666666666669</v>
          </cell>
        </row>
        <row r="24">
          <cell r="E24">
            <v>302.33333333333331</v>
          </cell>
          <cell r="H24">
            <v>261.5</v>
          </cell>
        </row>
        <row r="25">
          <cell r="E25">
            <v>376.83333333333331</v>
          </cell>
          <cell r="H25">
            <v>370.33333333333331</v>
          </cell>
        </row>
        <row r="26">
          <cell r="E26">
            <v>266.33333333333331</v>
          </cell>
          <cell r="H26">
            <v>277.5</v>
          </cell>
        </row>
        <row r="27">
          <cell r="E27">
            <v>284.5</v>
          </cell>
          <cell r="H27">
            <v>265.66666666666669</v>
          </cell>
        </row>
        <row r="28">
          <cell r="E28">
            <v>453.83333333333331</v>
          </cell>
          <cell r="H28">
            <v>387.66666666666669</v>
          </cell>
        </row>
        <row r="29">
          <cell r="E29">
            <v>266.33333333333331</v>
          </cell>
          <cell r="H29">
            <v>287</v>
          </cell>
        </row>
        <row r="30">
          <cell r="E30">
            <v>329.16666666666669</v>
          </cell>
          <cell r="H30">
            <v>403.16666666666669</v>
          </cell>
        </row>
        <row r="31">
          <cell r="E31">
            <v>278.5</v>
          </cell>
          <cell r="H31">
            <v>261.83333333333331</v>
          </cell>
        </row>
        <row r="32">
          <cell r="E32">
            <v>440.83333333333331</v>
          </cell>
          <cell r="H32">
            <v>426.16666666666669</v>
          </cell>
        </row>
        <row r="33">
          <cell r="E33">
            <v>402.33333333333331</v>
          </cell>
          <cell r="H33">
            <v>632.83333333333337</v>
          </cell>
        </row>
        <row r="34">
          <cell r="E34">
            <v>297.66666666666669</v>
          </cell>
          <cell r="H34">
            <v>328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"/>
  <sheetViews>
    <sheetView tabSelected="1" workbookViewId="0">
      <selection activeCell="I24" sqref="I24"/>
    </sheetView>
  </sheetViews>
  <sheetFormatPr defaultColWidth="11" defaultRowHeight="15"/>
  <cols>
    <col min="1" max="1" width="29.375" style="7" customWidth="1"/>
    <col min="2" max="2" width="11.375" style="7" bestFit="1" customWidth="1"/>
    <col min="3" max="4" width="11" style="7"/>
    <col min="5" max="5" width="13" style="7" bestFit="1" customWidth="1"/>
    <col min="6" max="6" width="11" style="7"/>
    <col min="7" max="7" width="1.625" style="48" customWidth="1"/>
    <col min="8" max="12" width="11" style="7"/>
    <col min="13" max="13" width="1.625" style="48" customWidth="1"/>
    <col min="14" max="15" width="12.125" style="7" customWidth="1"/>
    <col min="16" max="19" width="11" style="7"/>
    <col min="20" max="20" width="1.625" style="48" customWidth="1"/>
    <col min="21" max="16384" width="11" style="7"/>
  </cols>
  <sheetData>
    <row r="1" spans="1:20" ht="21" customHeight="1">
      <c r="A1" s="358" t="s">
        <v>1030</v>
      </c>
      <c r="B1" s="29"/>
      <c r="C1" s="29"/>
      <c r="D1" s="29"/>
      <c r="E1" s="29"/>
      <c r="F1" s="359"/>
      <c r="N1" s="1"/>
      <c r="O1" s="1"/>
      <c r="P1" s="1"/>
    </row>
    <row r="2" spans="1:20" ht="35.25" customHeight="1">
      <c r="A2" s="360"/>
      <c r="B2" s="8" t="s">
        <v>359</v>
      </c>
      <c r="C2" s="8" t="s">
        <v>360</v>
      </c>
      <c r="D2" s="8" t="s">
        <v>361</v>
      </c>
      <c r="E2" s="8" t="s">
        <v>362</v>
      </c>
      <c r="F2" s="361" t="s">
        <v>407</v>
      </c>
      <c r="G2" s="49"/>
      <c r="N2" s="2"/>
      <c r="O2" s="2"/>
      <c r="P2" s="2"/>
    </row>
    <row r="3" spans="1:20" s="22" customFormat="1">
      <c r="A3" s="362" t="s">
        <v>392</v>
      </c>
      <c r="B3" s="227">
        <v>0.94285804588777133</v>
      </c>
      <c r="C3" s="363">
        <v>1.35</v>
      </c>
      <c r="D3" s="363">
        <v>2.65</v>
      </c>
      <c r="E3" s="363">
        <v>3.25</v>
      </c>
      <c r="F3" s="364"/>
      <c r="G3" s="50"/>
      <c r="H3" s="21"/>
      <c r="M3" s="50"/>
      <c r="N3" s="23"/>
      <c r="O3" s="23"/>
      <c r="P3" s="23"/>
      <c r="T3" s="50"/>
    </row>
    <row r="4" spans="1:20" s="22" customFormat="1">
      <c r="A4" s="365" t="s">
        <v>393</v>
      </c>
      <c r="B4" s="34">
        <v>0.75960672057781731</v>
      </c>
      <c r="C4" s="197">
        <v>1</v>
      </c>
      <c r="D4" s="197">
        <v>2.0499999999999998</v>
      </c>
      <c r="E4" s="197">
        <v>4.95</v>
      </c>
      <c r="F4" s="366"/>
      <c r="G4" s="50"/>
      <c r="H4" s="21"/>
      <c r="M4" s="50"/>
      <c r="N4" s="23"/>
      <c r="O4" s="23"/>
      <c r="P4" s="23"/>
      <c r="T4" s="50"/>
    </row>
    <row r="5" spans="1:20" s="22" customFormat="1">
      <c r="A5" s="362" t="s">
        <v>394</v>
      </c>
      <c r="B5" s="227">
        <v>0.85916654384777491</v>
      </c>
      <c r="C5" s="363">
        <v>1.1000000000000001</v>
      </c>
      <c r="D5" s="363">
        <v>1.6</v>
      </c>
      <c r="E5" s="363">
        <v>2.9</v>
      </c>
      <c r="F5" s="364"/>
      <c r="G5" s="50"/>
      <c r="H5" s="21"/>
      <c r="M5" s="50"/>
      <c r="N5" s="23"/>
      <c r="O5" s="23"/>
      <c r="P5" s="23"/>
      <c r="T5" s="50"/>
    </row>
    <row r="6" spans="1:20" s="22" customFormat="1">
      <c r="A6" s="365" t="s">
        <v>395</v>
      </c>
      <c r="B6" s="34">
        <v>1.1220789127479602</v>
      </c>
      <c r="C6" s="197">
        <v>1.5</v>
      </c>
      <c r="D6" s="197">
        <v>2.7</v>
      </c>
      <c r="E6" s="197">
        <v>2.7</v>
      </c>
      <c r="F6" s="366"/>
      <c r="G6" s="50"/>
      <c r="H6" s="21"/>
      <c r="M6" s="50"/>
      <c r="N6" s="23"/>
      <c r="O6" s="23"/>
      <c r="P6" s="23"/>
      <c r="T6" s="50"/>
    </row>
    <row r="7" spans="1:20" s="22" customFormat="1">
      <c r="A7" s="367" t="s">
        <v>342</v>
      </c>
      <c r="B7" s="227"/>
      <c r="C7" s="363"/>
      <c r="D7" s="28"/>
      <c r="E7" s="363">
        <v>4.9000000000000004</v>
      </c>
      <c r="F7" s="368">
        <v>9.3000000000000007</v>
      </c>
      <c r="G7" s="51"/>
      <c r="H7" s="21"/>
      <c r="M7" s="50"/>
      <c r="N7" s="23"/>
      <c r="O7" s="23"/>
      <c r="P7" s="23"/>
      <c r="T7" s="50"/>
    </row>
    <row r="8" spans="1:20" s="22" customFormat="1">
      <c r="A8" s="365" t="s">
        <v>338</v>
      </c>
      <c r="B8" s="34">
        <v>0.95885221991185321</v>
      </c>
      <c r="C8" s="197">
        <v>1.4</v>
      </c>
      <c r="D8" s="197">
        <v>2.75</v>
      </c>
      <c r="E8" s="197">
        <v>3.35</v>
      </c>
      <c r="F8" s="366"/>
      <c r="G8" s="50"/>
      <c r="H8" s="21"/>
      <c r="M8" s="50"/>
      <c r="N8" s="23"/>
      <c r="O8" s="23"/>
      <c r="P8" s="23"/>
      <c r="T8" s="50"/>
    </row>
    <row r="9" spans="1:20" s="22" customFormat="1">
      <c r="A9" s="367" t="s">
        <v>1007</v>
      </c>
      <c r="B9" s="227">
        <v>0.99455274247883108</v>
      </c>
      <c r="C9" s="363">
        <v>1.25</v>
      </c>
      <c r="D9" s="363">
        <v>2.9</v>
      </c>
      <c r="E9" s="363">
        <v>3.1</v>
      </c>
      <c r="F9" s="364"/>
      <c r="G9" s="50"/>
      <c r="H9" s="21"/>
      <c r="M9" s="50"/>
      <c r="N9" s="23"/>
      <c r="O9" s="23"/>
      <c r="P9" s="23"/>
      <c r="T9" s="50"/>
    </row>
    <row r="10" spans="1:20" s="22" customFormat="1">
      <c r="A10" s="365" t="s">
        <v>346</v>
      </c>
      <c r="B10" s="34">
        <v>0.75288725579887528</v>
      </c>
      <c r="C10" s="197">
        <v>1.1000000000000001</v>
      </c>
      <c r="D10" s="197">
        <v>2.4</v>
      </c>
      <c r="E10" s="197">
        <v>3.6</v>
      </c>
      <c r="F10" s="366"/>
      <c r="G10" s="50"/>
      <c r="H10" s="21"/>
      <c r="M10" s="50"/>
      <c r="N10" s="23"/>
      <c r="O10" s="23"/>
      <c r="P10" s="23"/>
      <c r="T10" s="50"/>
    </row>
    <row r="11" spans="1:20" s="22" customFormat="1">
      <c r="A11" s="367" t="s">
        <v>351</v>
      </c>
      <c r="B11" s="227"/>
      <c r="C11" s="363"/>
      <c r="D11" s="28"/>
      <c r="E11" s="363"/>
      <c r="F11" s="368">
        <v>14.45</v>
      </c>
      <c r="G11" s="51"/>
      <c r="H11" s="21"/>
      <c r="M11" s="50"/>
      <c r="N11" s="23"/>
      <c r="O11" s="23"/>
      <c r="P11" s="23"/>
      <c r="T11" s="50"/>
    </row>
    <row r="12" spans="1:20" s="22" customFormat="1">
      <c r="A12" s="365" t="s">
        <v>340</v>
      </c>
      <c r="B12" s="34">
        <v>1.2710391272693993</v>
      </c>
      <c r="C12" s="197">
        <v>1.6</v>
      </c>
      <c r="D12" s="197">
        <v>3.05</v>
      </c>
      <c r="E12" s="197">
        <v>3.4</v>
      </c>
      <c r="F12" s="366"/>
      <c r="G12" s="50"/>
      <c r="H12" s="21"/>
      <c r="M12" s="50"/>
      <c r="N12" s="23"/>
      <c r="O12" s="23"/>
      <c r="P12" s="23"/>
      <c r="T12" s="50"/>
    </row>
    <row r="13" spans="1:20" s="22" customFormat="1">
      <c r="A13" s="367" t="s">
        <v>397</v>
      </c>
      <c r="B13" s="227">
        <v>0.76698652424036284</v>
      </c>
      <c r="C13" s="363">
        <v>1.05</v>
      </c>
      <c r="D13" s="363">
        <v>2.65</v>
      </c>
      <c r="E13" s="363">
        <v>4.25</v>
      </c>
      <c r="F13" s="364"/>
      <c r="G13" s="50"/>
      <c r="H13" s="21"/>
      <c r="M13" s="50"/>
      <c r="N13" s="23"/>
      <c r="O13" s="23"/>
      <c r="P13" s="23"/>
      <c r="T13" s="50"/>
    </row>
    <row r="14" spans="1:20" s="22" customFormat="1">
      <c r="A14" s="365" t="s">
        <v>396</v>
      </c>
      <c r="B14" s="34">
        <v>1.0217612541626939</v>
      </c>
      <c r="C14" s="197">
        <v>1.5</v>
      </c>
      <c r="D14" s="197">
        <v>2.9</v>
      </c>
      <c r="E14" s="197">
        <v>3.4</v>
      </c>
      <c r="F14" s="366"/>
      <c r="G14" s="50"/>
      <c r="H14" s="21"/>
      <c r="M14" s="50"/>
      <c r="N14" s="23"/>
      <c r="O14" s="23"/>
      <c r="P14" s="23"/>
      <c r="T14" s="50"/>
    </row>
    <row r="15" spans="1:20" s="22" customFormat="1">
      <c r="A15" s="367"/>
      <c r="B15" s="28"/>
      <c r="C15" s="28"/>
      <c r="D15" s="28"/>
      <c r="E15" s="28"/>
      <c r="F15" s="364"/>
      <c r="G15" s="50"/>
      <c r="M15" s="50"/>
      <c r="N15" s="23"/>
      <c r="O15" s="23"/>
      <c r="P15" s="23"/>
      <c r="T15" s="50"/>
    </row>
    <row r="16" spans="1:20" s="22" customFormat="1">
      <c r="A16" s="365" t="s">
        <v>1008</v>
      </c>
      <c r="B16" s="35"/>
      <c r="C16" s="35"/>
      <c r="D16" s="35"/>
      <c r="E16" s="35"/>
      <c r="F16" s="366"/>
      <c r="G16" s="50"/>
      <c r="M16" s="50"/>
      <c r="N16" s="23"/>
      <c r="O16" s="23"/>
      <c r="P16" s="23"/>
      <c r="T16" s="50"/>
    </row>
    <row r="17" spans="1:26" s="22" customFormat="1">
      <c r="A17" s="367" t="s">
        <v>1009</v>
      </c>
      <c r="B17" s="28"/>
      <c r="C17" s="28"/>
      <c r="D17" s="28"/>
      <c r="E17" s="28"/>
      <c r="F17" s="364"/>
      <c r="G17" s="50"/>
      <c r="M17" s="50"/>
      <c r="N17" s="23"/>
      <c r="O17" s="23"/>
      <c r="P17" s="23"/>
      <c r="T17" s="50"/>
    </row>
    <row r="18" spans="1:26" s="22" customFormat="1">
      <c r="A18" s="365" t="s">
        <v>949</v>
      </c>
      <c r="B18" s="35"/>
      <c r="C18" s="35"/>
      <c r="D18" s="35"/>
      <c r="E18" s="35"/>
      <c r="F18" s="366"/>
      <c r="G18" s="50"/>
      <c r="M18" s="50"/>
      <c r="N18" s="23"/>
      <c r="O18" s="23"/>
      <c r="P18" s="23"/>
      <c r="T18" s="50"/>
    </row>
    <row r="19" spans="1:26" s="22" customFormat="1">
      <c r="A19" s="362" t="s">
        <v>1010</v>
      </c>
      <c r="B19" s="28"/>
      <c r="C19" s="28"/>
      <c r="D19" s="28"/>
      <c r="E19" s="28"/>
      <c r="F19" s="364"/>
      <c r="G19" s="50"/>
      <c r="M19" s="50"/>
      <c r="N19" s="23"/>
      <c r="O19" s="23"/>
      <c r="P19" s="23"/>
      <c r="T19" s="50"/>
    </row>
    <row r="20" spans="1:26" s="22" customFormat="1">
      <c r="A20" s="365" t="s">
        <v>1011</v>
      </c>
      <c r="B20" s="35"/>
      <c r="C20" s="34"/>
      <c r="D20" s="35"/>
      <c r="E20" s="35"/>
      <c r="F20" s="366"/>
      <c r="G20" s="50"/>
      <c r="M20" s="50"/>
      <c r="N20" s="23"/>
      <c r="O20" s="23"/>
      <c r="P20" s="23"/>
      <c r="T20" s="50"/>
    </row>
    <row r="21" spans="1:26" s="22" customFormat="1">
      <c r="A21" s="369" t="s">
        <v>379</v>
      </c>
      <c r="B21" s="27">
        <v>0.96891636886764676</v>
      </c>
      <c r="C21" s="27">
        <v>1.3798349028343588</v>
      </c>
      <c r="D21" s="27">
        <v>2.736877276549627</v>
      </c>
      <c r="E21" s="27">
        <v>3.4678006112961137</v>
      </c>
      <c r="F21" s="364"/>
      <c r="G21" s="50"/>
      <c r="H21" s="21"/>
      <c r="M21" s="50"/>
      <c r="N21" s="23"/>
      <c r="O21" s="23"/>
      <c r="P21" s="23"/>
      <c r="T21" s="50"/>
    </row>
    <row r="22" spans="1:26" s="22" customFormat="1">
      <c r="A22" s="370" t="s">
        <v>1031</v>
      </c>
      <c r="B22" s="38">
        <f>B21/$B21</f>
        <v>1</v>
      </c>
      <c r="C22" s="38">
        <f>C21/$B21</f>
        <v>1.4241011372807586</v>
      </c>
      <c r="D22" s="38">
        <f>D21/$B21</f>
        <v>2.8246785424299943</v>
      </c>
      <c r="E22" s="38">
        <f>E21/$B21</f>
        <v>3.5790504967408725</v>
      </c>
      <c r="F22" s="371"/>
      <c r="G22" s="52"/>
      <c r="M22" s="50"/>
      <c r="N22" s="23"/>
      <c r="O22" s="23"/>
      <c r="P22" s="23"/>
      <c r="T22" s="50"/>
    </row>
    <row r="23" spans="1:26">
      <c r="A23" s="10"/>
      <c r="B23" s="3"/>
      <c r="C23" s="3"/>
      <c r="D23" s="3"/>
      <c r="E23" s="4"/>
      <c r="N23" s="2"/>
      <c r="O23" s="2"/>
      <c r="P23" s="2"/>
    </row>
    <row r="24" spans="1:26">
      <c r="A24" s="10"/>
      <c r="B24" s="3"/>
      <c r="C24" s="3"/>
      <c r="D24" s="3"/>
      <c r="E24" s="4"/>
      <c r="N24" s="2"/>
      <c r="O24" s="2"/>
      <c r="P24" s="2"/>
    </row>
    <row r="25" spans="1:26">
      <c r="A25" s="10"/>
      <c r="B25" s="3"/>
      <c r="C25" s="3"/>
      <c r="D25" s="3"/>
      <c r="E25" s="4"/>
      <c r="N25" s="2"/>
      <c r="O25" s="2"/>
      <c r="P25" s="2"/>
    </row>
    <row r="26" spans="1:26">
      <c r="N26" s="1"/>
      <c r="O26" s="1"/>
      <c r="P26" s="1"/>
    </row>
    <row r="27" spans="1:26" ht="15.75">
      <c r="A27" s="400" t="s">
        <v>1034</v>
      </c>
      <c r="B27" s="401"/>
      <c r="C27" s="401"/>
      <c r="D27" s="401"/>
      <c r="E27" s="401"/>
      <c r="F27" s="402"/>
      <c r="H27" s="397" t="s">
        <v>1035</v>
      </c>
      <c r="I27" s="398"/>
      <c r="J27" s="398"/>
      <c r="K27" s="398"/>
      <c r="L27" s="399"/>
      <c r="M27" s="50"/>
      <c r="N27" s="397" t="s">
        <v>1021</v>
      </c>
      <c r="O27" s="398"/>
      <c r="P27" s="398"/>
      <c r="Q27" s="398"/>
      <c r="R27" s="398"/>
      <c r="S27" s="399"/>
      <c r="T27" s="50"/>
      <c r="U27" s="397" t="s">
        <v>1021</v>
      </c>
      <c r="V27" s="398"/>
      <c r="W27" s="398"/>
      <c r="X27" s="398"/>
      <c r="Y27" s="398"/>
      <c r="Z27" s="399"/>
    </row>
    <row r="28" spans="1:26" ht="30">
      <c r="A28" s="360"/>
      <c r="B28" s="8" t="s">
        <v>359</v>
      </c>
      <c r="C28" s="8" t="s">
        <v>360</v>
      </c>
      <c r="D28" s="8" t="s">
        <v>361</v>
      </c>
      <c r="E28" s="8" t="s">
        <v>362</v>
      </c>
      <c r="F28" s="361" t="s">
        <v>407</v>
      </c>
      <c r="G28" s="49"/>
      <c r="H28" s="377"/>
      <c r="I28" s="9" t="s">
        <v>1014</v>
      </c>
      <c r="J28" s="12"/>
      <c r="K28" s="13">
        <v>257</v>
      </c>
      <c r="L28" s="378">
        <v>234</v>
      </c>
      <c r="N28" s="388" t="s">
        <v>1020</v>
      </c>
      <c r="O28" s="5"/>
      <c r="P28" s="9" t="s">
        <v>1014</v>
      </c>
      <c r="Q28" s="12"/>
      <c r="R28" s="13">
        <v>257</v>
      </c>
      <c r="S28" s="378">
        <v>234</v>
      </c>
      <c r="U28" s="388" t="s">
        <v>1028</v>
      </c>
      <c r="V28" s="5"/>
      <c r="W28" s="9" t="s">
        <v>1014</v>
      </c>
      <c r="X28" s="12"/>
      <c r="Y28" s="13">
        <v>257</v>
      </c>
      <c r="Z28" s="378">
        <v>234</v>
      </c>
    </row>
    <row r="29" spans="1:26" s="22" customFormat="1" ht="14.25">
      <c r="A29" s="367" t="s">
        <v>392</v>
      </c>
      <c r="B29" s="31">
        <v>0.94285804588777133</v>
      </c>
      <c r="C29" s="31">
        <v>1.3407809193387978</v>
      </c>
      <c r="D29" s="31">
        <v>2.6300648209599804</v>
      </c>
      <c r="E29" s="31">
        <v>3.2639308854039055</v>
      </c>
      <c r="F29" s="372"/>
      <c r="G29" s="52"/>
      <c r="H29" s="379">
        <f t="shared" ref="H29:H36" si="0">C29*H$48/C$48</f>
        <v>258.78379940654622</v>
      </c>
      <c r="I29" s="32"/>
      <c r="J29" s="227">
        <f>C$48*(H29-I29)/H$48</f>
        <v>1.3407809193387978</v>
      </c>
      <c r="K29" s="227">
        <v>1.35</v>
      </c>
      <c r="L29" s="380">
        <v>1.35</v>
      </c>
      <c r="M29" s="50"/>
      <c r="N29" s="389">
        <v>2.6300648209599804</v>
      </c>
      <c r="O29" s="363">
        <f>N29*O$48/C$48</f>
        <v>507.62817193816153</v>
      </c>
      <c r="P29" s="227">
        <v>0</v>
      </c>
      <c r="Q29" s="227">
        <f>C$48*(O29-P29)/O$48</f>
        <v>2.6300648209599804</v>
      </c>
      <c r="R29" s="363">
        <v>2.65</v>
      </c>
      <c r="S29" s="368">
        <v>2.65</v>
      </c>
      <c r="T29" s="50"/>
      <c r="U29" s="389">
        <v>3.2639308854039055</v>
      </c>
      <c r="V29" s="363">
        <f>U29*V$48/C$48</f>
        <v>629.97050699508247</v>
      </c>
      <c r="W29" s="227">
        <v>0</v>
      </c>
      <c r="X29" s="227">
        <f>C$48*(V29-W29)/V$48</f>
        <v>3.2639308854039055</v>
      </c>
      <c r="Y29" s="363">
        <v>3.25</v>
      </c>
      <c r="Z29" s="368">
        <v>3.25</v>
      </c>
    </row>
    <row r="30" spans="1:26" s="26" customFormat="1" ht="14.25">
      <c r="A30" s="365" t="s">
        <v>393</v>
      </c>
      <c r="B30" s="34">
        <v>0.75960672057781731</v>
      </c>
      <c r="C30" s="34">
        <v>1.095289464847611</v>
      </c>
      <c r="D30" s="34">
        <v>2.0581388225675101</v>
      </c>
      <c r="E30" s="34">
        <v>4.927099921914424</v>
      </c>
      <c r="F30" s="366"/>
      <c r="G30" s="52"/>
      <c r="H30" s="381">
        <f t="shared" si="0"/>
        <v>211.40155343425289</v>
      </c>
      <c r="I30" s="34">
        <v>20</v>
      </c>
      <c r="J30" s="34">
        <f t="shared" ref="J30:J32" si="1">C$48*(H30-I30)/H$48</f>
        <v>0.99166776036583659</v>
      </c>
      <c r="K30" s="34">
        <v>1</v>
      </c>
      <c r="L30" s="382">
        <v>1</v>
      </c>
      <c r="M30" s="50"/>
      <c r="N30" s="390">
        <v>2.0581388225675101</v>
      </c>
      <c r="O30" s="197">
        <f t="shared" ref="O30:O40" si="2">N30*O$48/C$48</f>
        <v>397.24087397722843</v>
      </c>
      <c r="P30" s="197">
        <v>274.14</v>
      </c>
      <c r="Q30" s="34">
        <f t="shared" ref="Q30:Q40" si="3">C$48*(O30-P30)/O$48</f>
        <v>0.6377961192358268</v>
      </c>
      <c r="R30" s="391">
        <v>2.0499999999999998</v>
      </c>
      <c r="S30" s="392">
        <v>2.0499999999999998</v>
      </c>
      <c r="T30" s="50"/>
      <c r="U30" s="390">
        <v>4.927099921914424</v>
      </c>
      <c r="V30" s="197">
        <f t="shared" ref="V30:V40" si="4">U30*V$48/C$48</f>
        <v>950.97835855055337</v>
      </c>
      <c r="W30" s="197">
        <v>0</v>
      </c>
      <c r="X30" s="34">
        <f t="shared" ref="X30:X40" si="5">C$48*(V30-W30)/V$48</f>
        <v>4.9270999219144231</v>
      </c>
      <c r="Y30" s="197">
        <v>4.95</v>
      </c>
      <c r="Z30" s="393">
        <v>4.95</v>
      </c>
    </row>
    <row r="31" spans="1:26" s="22" customFormat="1" ht="14.25">
      <c r="A31" s="367" t="s">
        <v>394</v>
      </c>
      <c r="B31" s="31">
        <v>0.85916654384777491</v>
      </c>
      <c r="C31" s="31">
        <v>1.0874667332630468</v>
      </c>
      <c r="D31" s="31">
        <v>1.6204811898325242</v>
      </c>
      <c r="E31" s="31">
        <v>2.880841782963143</v>
      </c>
      <c r="F31" s="372"/>
      <c r="G31" s="52"/>
      <c r="H31" s="379">
        <f t="shared" si="0"/>
        <v>209.89168991218736</v>
      </c>
      <c r="I31" s="32"/>
      <c r="J31" s="227">
        <f t="shared" si="1"/>
        <v>1.0874667332630468</v>
      </c>
      <c r="K31" s="227">
        <v>1.1000000000000001</v>
      </c>
      <c r="L31" s="380">
        <v>1.1000000000000001</v>
      </c>
      <c r="M31" s="50"/>
      <c r="N31" s="389">
        <v>1.6204811898325242</v>
      </c>
      <c r="O31" s="363">
        <f t="shared" si="2"/>
        <v>312.76868064210271</v>
      </c>
      <c r="P31" s="363">
        <v>0</v>
      </c>
      <c r="Q31" s="227">
        <f t="shared" si="3"/>
        <v>1.6204811898325242</v>
      </c>
      <c r="R31" s="363">
        <v>1.6</v>
      </c>
      <c r="S31" s="368">
        <v>1.6</v>
      </c>
      <c r="T31" s="50"/>
      <c r="U31" s="389">
        <v>2.880841782963143</v>
      </c>
      <c r="V31" s="363">
        <f t="shared" si="4"/>
        <v>556.03057243086334</v>
      </c>
      <c r="W31" s="363">
        <v>0</v>
      </c>
      <c r="X31" s="227">
        <f t="shared" si="5"/>
        <v>2.880841782963143</v>
      </c>
      <c r="Y31" s="363">
        <v>2.9</v>
      </c>
      <c r="Z31" s="368">
        <v>2.9</v>
      </c>
    </row>
    <row r="32" spans="1:26" s="26" customFormat="1" ht="14.25">
      <c r="A32" s="365" t="s">
        <v>395</v>
      </c>
      <c r="B32" s="34">
        <v>1.1220789127479602</v>
      </c>
      <c r="C32" s="34">
        <v>1.5504630786109876</v>
      </c>
      <c r="D32" s="34">
        <v>2.6845233031755829</v>
      </c>
      <c r="E32" s="34">
        <v>2.6942983040516668</v>
      </c>
      <c r="F32" s="366"/>
      <c r="G32" s="52"/>
      <c r="H32" s="381">
        <f t="shared" si="0"/>
        <v>299.2545020109547</v>
      </c>
      <c r="I32" s="34">
        <v>15</v>
      </c>
      <c r="J32" s="34">
        <f t="shared" si="1"/>
        <v>1.4727468002496567</v>
      </c>
      <c r="K32" s="34">
        <v>1.5</v>
      </c>
      <c r="L32" s="382">
        <v>1.5</v>
      </c>
      <c r="M32" s="50"/>
      <c r="N32" s="390">
        <v>2.6845233031755829</v>
      </c>
      <c r="O32" s="197">
        <f t="shared" si="2"/>
        <v>518.13919035615731</v>
      </c>
      <c r="P32" s="197">
        <v>0</v>
      </c>
      <c r="Q32" s="34">
        <f t="shared" si="3"/>
        <v>2.6845233031755829</v>
      </c>
      <c r="R32" s="197">
        <v>2.7</v>
      </c>
      <c r="S32" s="393">
        <v>2.7</v>
      </c>
      <c r="T32" s="50"/>
      <c r="U32" s="390">
        <v>2.6942983040516668</v>
      </c>
      <c r="V32" s="197">
        <f t="shared" si="4"/>
        <v>520.02586089974079</v>
      </c>
      <c r="W32" s="197">
        <v>0</v>
      </c>
      <c r="X32" s="34">
        <f t="shared" si="5"/>
        <v>2.6942983040516668</v>
      </c>
      <c r="Y32" s="197">
        <v>2.7</v>
      </c>
      <c r="Z32" s="393">
        <v>2.7</v>
      </c>
    </row>
    <row r="33" spans="1:26" s="22" customFormat="1" ht="14.25">
      <c r="A33" s="367" t="s">
        <v>342</v>
      </c>
      <c r="B33" s="31">
        <v>0</v>
      </c>
      <c r="C33" s="31">
        <v>0</v>
      </c>
      <c r="D33" s="31">
        <v>3.0823126567560544</v>
      </c>
      <c r="E33" s="31">
        <v>4.925426056173082</v>
      </c>
      <c r="F33" s="373">
        <v>10.874000000000001</v>
      </c>
      <c r="G33" s="53"/>
      <c r="H33" s="379">
        <f t="shared" si="0"/>
        <v>0</v>
      </c>
      <c r="I33" s="32"/>
      <c r="J33" s="28"/>
      <c r="K33" s="227"/>
      <c r="L33" s="380"/>
      <c r="M33" s="50"/>
      <c r="N33" s="389">
        <v>10.874000000000001</v>
      </c>
      <c r="O33" s="363">
        <f t="shared" si="2"/>
        <v>2098.7880974130412</v>
      </c>
      <c r="P33" s="363">
        <v>300.48</v>
      </c>
      <c r="Q33" s="227">
        <f t="shared" si="3"/>
        <v>9.3171875118658178</v>
      </c>
      <c r="R33" s="363">
        <v>9.4499999999999993</v>
      </c>
      <c r="S33" s="368">
        <v>9.3000000000000007</v>
      </c>
      <c r="T33" s="50"/>
      <c r="U33" s="389">
        <v>4.925426056173082</v>
      </c>
      <c r="V33" s="363">
        <f t="shared" si="4"/>
        <v>950.65528613059791</v>
      </c>
      <c r="W33" s="363">
        <v>0</v>
      </c>
      <c r="X33" s="227">
        <f t="shared" si="5"/>
        <v>4.925426056173082</v>
      </c>
      <c r="Y33" s="363">
        <v>4.9000000000000004</v>
      </c>
      <c r="Z33" s="368">
        <v>4.9000000000000004</v>
      </c>
    </row>
    <row r="34" spans="1:26" s="26" customFormat="1" ht="14.25">
      <c r="A34" s="365" t="s">
        <v>338</v>
      </c>
      <c r="B34" s="34">
        <v>0.95885221991185321</v>
      </c>
      <c r="C34" s="34">
        <v>1.3980557150498409</v>
      </c>
      <c r="D34" s="34">
        <v>2.7510914015416006</v>
      </c>
      <c r="E34" s="34">
        <v>3.3435832985798775</v>
      </c>
      <c r="F34" s="366"/>
      <c r="G34" s="52"/>
      <c r="H34" s="381">
        <f t="shared" si="0"/>
        <v>269.83839380787975</v>
      </c>
      <c r="I34" s="35"/>
      <c r="J34" s="34">
        <f t="shared" ref="J34:J36" si="6">C$48*(H34-I34)/H$48</f>
        <v>1.3980557150498409</v>
      </c>
      <c r="K34" s="34">
        <v>1.4</v>
      </c>
      <c r="L34" s="382">
        <v>1.4</v>
      </c>
      <c r="M34" s="50"/>
      <c r="N34" s="390">
        <v>2.7510914015416006</v>
      </c>
      <c r="O34" s="197">
        <f t="shared" si="2"/>
        <v>530.98748284447981</v>
      </c>
      <c r="P34" s="197">
        <v>0</v>
      </c>
      <c r="Q34" s="34">
        <f t="shared" si="3"/>
        <v>2.7510914015416006</v>
      </c>
      <c r="R34" s="197">
        <v>2.75</v>
      </c>
      <c r="S34" s="393">
        <v>2.75</v>
      </c>
      <c r="T34" s="50"/>
      <c r="U34" s="390">
        <v>3.3435832985798775</v>
      </c>
      <c r="V34" s="197">
        <f t="shared" si="4"/>
        <v>645.34419990513902</v>
      </c>
      <c r="W34" s="197">
        <v>0</v>
      </c>
      <c r="X34" s="34">
        <f t="shared" si="5"/>
        <v>3.3435832985798775</v>
      </c>
      <c r="Y34" s="197">
        <v>3.35</v>
      </c>
      <c r="Z34" s="393">
        <v>3.35</v>
      </c>
    </row>
    <row r="35" spans="1:26" s="22" customFormat="1" ht="14.25">
      <c r="A35" s="367" t="s">
        <v>1007</v>
      </c>
      <c r="B35" s="31">
        <v>0.99455274247883108</v>
      </c>
      <c r="C35" s="31">
        <v>1.2293137213562211</v>
      </c>
      <c r="D35" s="31">
        <v>2.9232029168587954</v>
      </c>
      <c r="E35" s="31">
        <v>3.1048995088671143</v>
      </c>
      <c r="F35" s="372"/>
      <c r="G35" s="52"/>
      <c r="H35" s="379">
        <f t="shared" si="0"/>
        <v>237.26954261255923</v>
      </c>
      <c r="I35" s="32"/>
      <c r="J35" s="227">
        <f t="shared" si="6"/>
        <v>1.2293137213562211</v>
      </c>
      <c r="K35" s="227">
        <v>1.25</v>
      </c>
      <c r="L35" s="380">
        <v>1.25</v>
      </c>
      <c r="M35" s="50"/>
      <c r="N35" s="389">
        <v>2.9232029168587954</v>
      </c>
      <c r="O35" s="363">
        <f t="shared" si="2"/>
        <v>564.20668458950922</v>
      </c>
      <c r="P35" s="363">
        <v>0</v>
      </c>
      <c r="Q35" s="227">
        <f t="shared" si="3"/>
        <v>2.923202916858795</v>
      </c>
      <c r="R35" s="363">
        <v>2.9</v>
      </c>
      <c r="S35" s="368">
        <v>2.9</v>
      </c>
      <c r="T35" s="50"/>
      <c r="U35" s="389">
        <v>3.1048995088671143</v>
      </c>
      <c r="V35" s="363">
        <f t="shared" si="4"/>
        <v>599.2758996573383</v>
      </c>
      <c r="W35" s="363">
        <v>0</v>
      </c>
      <c r="X35" s="227">
        <f t="shared" si="5"/>
        <v>3.1048995088671143</v>
      </c>
      <c r="Y35" s="363">
        <v>3.1</v>
      </c>
      <c r="Z35" s="368">
        <v>3.1</v>
      </c>
    </row>
    <row r="36" spans="1:26" s="26" customFormat="1" ht="14.25">
      <c r="A36" s="365" t="s">
        <v>346</v>
      </c>
      <c r="B36" s="34">
        <v>0.75288725579887528</v>
      </c>
      <c r="C36" s="34">
        <v>1.0924846195687061</v>
      </c>
      <c r="D36" s="34">
        <v>2.3756699049635035</v>
      </c>
      <c r="E36" s="34">
        <v>3.6163052484029703</v>
      </c>
      <c r="F36" s="366"/>
      <c r="G36" s="52"/>
      <c r="H36" s="381">
        <f t="shared" si="0"/>
        <v>210.86019092860172</v>
      </c>
      <c r="I36" s="35"/>
      <c r="J36" s="34">
        <f t="shared" si="6"/>
        <v>1.0924846195687061</v>
      </c>
      <c r="K36" s="34">
        <v>1.1000000000000001</v>
      </c>
      <c r="L36" s="382">
        <v>1.1000000000000001</v>
      </c>
      <c r="M36" s="50"/>
      <c r="N36" s="390">
        <v>2.3756699049635035</v>
      </c>
      <c r="O36" s="197">
        <f t="shared" si="2"/>
        <v>458.52747102444107</v>
      </c>
      <c r="P36" s="197">
        <v>0</v>
      </c>
      <c r="Q36" s="34">
        <f t="shared" si="3"/>
        <v>2.3756699049635035</v>
      </c>
      <c r="R36" s="197">
        <v>2.4</v>
      </c>
      <c r="S36" s="393">
        <v>2.4</v>
      </c>
      <c r="T36" s="50"/>
      <c r="U36" s="390">
        <v>3.6163052484029703</v>
      </c>
      <c r="V36" s="197">
        <f t="shared" si="4"/>
        <v>697.98219716391998</v>
      </c>
      <c r="W36" s="197">
        <v>0</v>
      </c>
      <c r="X36" s="34">
        <f t="shared" si="5"/>
        <v>3.6163052484029703</v>
      </c>
      <c r="Y36" s="197">
        <v>3.6</v>
      </c>
      <c r="Z36" s="393">
        <v>3.6</v>
      </c>
    </row>
    <row r="37" spans="1:26" s="22" customFormat="1" ht="14.25">
      <c r="A37" s="367" t="s">
        <v>351</v>
      </c>
      <c r="B37" s="31">
        <v>0</v>
      </c>
      <c r="C37" s="31">
        <v>0</v>
      </c>
      <c r="D37" s="31">
        <v>3.0823126567560544</v>
      </c>
      <c r="E37" s="31">
        <v>0</v>
      </c>
      <c r="F37" s="373">
        <v>16.309999999999999</v>
      </c>
      <c r="G37" s="53"/>
      <c r="H37" s="383"/>
      <c r="I37" s="32"/>
      <c r="J37" s="28"/>
      <c r="K37" s="227"/>
      <c r="L37" s="380"/>
      <c r="M37" s="50"/>
      <c r="N37" s="389">
        <v>16.309999999999999</v>
      </c>
      <c r="O37" s="363">
        <f t="shared" si="2"/>
        <v>3147.9891363625802</v>
      </c>
      <c r="P37" s="363">
        <v>356.07</v>
      </c>
      <c r="Q37" s="227">
        <f t="shared" si="3"/>
        <v>14.465170984258723</v>
      </c>
      <c r="R37" s="363">
        <v>14.65</v>
      </c>
      <c r="S37" s="368">
        <v>14.45</v>
      </c>
      <c r="T37" s="50"/>
      <c r="U37" s="389">
        <v>0</v>
      </c>
      <c r="V37" s="363">
        <f t="shared" si="4"/>
        <v>0</v>
      </c>
      <c r="W37" s="363">
        <v>0</v>
      </c>
      <c r="X37" s="227">
        <f t="shared" si="5"/>
        <v>0</v>
      </c>
      <c r="Y37" s="363"/>
      <c r="Z37" s="368"/>
    </row>
    <row r="38" spans="1:26" s="26" customFormat="1" ht="14.25">
      <c r="A38" s="365" t="s">
        <v>340</v>
      </c>
      <c r="B38" s="34">
        <v>1.2710391272693993</v>
      </c>
      <c r="C38" s="34">
        <v>1.8382483138752463</v>
      </c>
      <c r="D38" s="34">
        <v>3.3176593233855471</v>
      </c>
      <c r="E38" s="34">
        <v>3.684480453401294</v>
      </c>
      <c r="F38" s="366"/>
      <c r="G38" s="52"/>
      <c r="H38" s="381">
        <f>C38*H$48/C$48</f>
        <v>354.7998603320728</v>
      </c>
      <c r="I38" s="34">
        <v>51</v>
      </c>
      <c r="J38" s="34">
        <f t="shared" ref="J38:J40" si="7">C$48*(H38-I38)/H$48</f>
        <v>1.5740129674467214</v>
      </c>
      <c r="K38" s="34">
        <v>1.6</v>
      </c>
      <c r="L38" s="382">
        <v>1.6</v>
      </c>
      <c r="M38" s="50"/>
      <c r="N38" s="390">
        <v>3.3176593233855471</v>
      </c>
      <c r="O38" s="197">
        <f t="shared" si="2"/>
        <v>640.34061975289592</v>
      </c>
      <c r="P38" s="197">
        <v>55</v>
      </c>
      <c r="Q38" s="34">
        <f t="shared" si="3"/>
        <v>3.0326996360606668</v>
      </c>
      <c r="R38" s="197">
        <v>3.05</v>
      </c>
      <c r="S38" s="393">
        <v>3.05</v>
      </c>
      <c r="T38" s="50"/>
      <c r="U38" s="390">
        <v>3.684480453401294</v>
      </c>
      <c r="V38" s="197">
        <f t="shared" si="4"/>
        <v>711.1406769127866</v>
      </c>
      <c r="W38" s="197">
        <v>55</v>
      </c>
      <c r="X38" s="34">
        <f t="shared" si="5"/>
        <v>3.3995207660764142</v>
      </c>
      <c r="Y38" s="197">
        <v>3.4</v>
      </c>
      <c r="Z38" s="393">
        <v>3.4</v>
      </c>
    </row>
    <row r="39" spans="1:26" s="22" customFormat="1" ht="14.25">
      <c r="A39" s="367" t="s">
        <v>397</v>
      </c>
      <c r="B39" s="31">
        <v>0.76698652424036284</v>
      </c>
      <c r="C39" s="31">
        <v>1.0439324562208154</v>
      </c>
      <c r="D39" s="31">
        <v>2.9344933543446268</v>
      </c>
      <c r="E39" s="31">
        <v>4.2466945853158435</v>
      </c>
      <c r="F39" s="372"/>
      <c r="G39" s="52"/>
      <c r="H39" s="379">
        <f>C39*H$48/C$48</f>
        <v>201.48914967991615</v>
      </c>
      <c r="I39" s="32"/>
      <c r="J39" s="227">
        <f t="shared" si="7"/>
        <v>1.0439324562208154</v>
      </c>
      <c r="K39" s="227">
        <v>1.05</v>
      </c>
      <c r="L39" s="380">
        <v>1.05</v>
      </c>
      <c r="M39" s="50"/>
      <c r="N39" s="389">
        <v>2.9344933543446268</v>
      </c>
      <c r="O39" s="363">
        <f t="shared" si="2"/>
        <v>566.38584918486049</v>
      </c>
      <c r="P39" s="363">
        <v>56.11</v>
      </c>
      <c r="Q39" s="227">
        <f t="shared" si="3"/>
        <v>2.6437826624210081</v>
      </c>
      <c r="R39" s="363">
        <v>2.65</v>
      </c>
      <c r="S39" s="368">
        <v>2.65</v>
      </c>
      <c r="T39" s="50"/>
      <c r="U39" s="389">
        <v>4.2466945853158435</v>
      </c>
      <c r="V39" s="363">
        <f t="shared" si="4"/>
        <v>819.65348988498283</v>
      </c>
      <c r="W39" s="363">
        <v>0</v>
      </c>
      <c r="X39" s="227">
        <f t="shared" si="5"/>
        <v>4.2466945853158435</v>
      </c>
      <c r="Y39" s="363">
        <v>4.25</v>
      </c>
      <c r="Z39" s="368">
        <v>4.25</v>
      </c>
    </row>
    <row r="40" spans="1:26" s="26" customFormat="1" ht="14.25">
      <c r="A40" s="365" t="s">
        <v>396</v>
      </c>
      <c r="B40" s="34">
        <v>1.0217612541626939</v>
      </c>
      <c r="C40" s="34">
        <v>1.476692150907926</v>
      </c>
      <c r="D40" s="34">
        <v>2.8784730052560046</v>
      </c>
      <c r="E40" s="34">
        <v>3.3784307193020222</v>
      </c>
      <c r="F40" s="366"/>
      <c r="G40" s="52"/>
      <c r="H40" s="381">
        <f>C40*H$48/C$48</f>
        <v>285.01599318271269</v>
      </c>
      <c r="I40" s="35"/>
      <c r="J40" s="34">
        <f t="shared" si="7"/>
        <v>1.476692150907926</v>
      </c>
      <c r="K40" s="34">
        <v>1.5</v>
      </c>
      <c r="L40" s="382">
        <v>1.5</v>
      </c>
      <c r="M40" s="50"/>
      <c r="N40" s="390">
        <v>2.8784730052560046</v>
      </c>
      <c r="O40" s="197">
        <f t="shared" si="2"/>
        <v>555.57337522126625</v>
      </c>
      <c r="P40" s="197">
        <v>0</v>
      </c>
      <c r="Q40" s="34">
        <f t="shared" si="3"/>
        <v>2.878473005256005</v>
      </c>
      <c r="R40" s="197">
        <v>2.9</v>
      </c>
      <c r="S40" s="393">
        <v>2.9</v>
      </c>
      <c r="T40" s="50"/>
      <c r="U40" s="390">
        <v>3.3784307193020222</v>
      </c>
      <c r="V40" s="197">
        <f t="shared" si="4"/>
        <v>652.07009211014008</v>
      </c>
      <c r="W40" s="197">
        <v>0</v>
      </c>
      <c r="X40" s="34">
        <f t="shared" si="5"/>
        <v>3.3784307193020222</v>
      </c>
      <c r="Y40" s="197">
        <v>3.4</v>
      </c>
      <c r="Z40" s="393">
        <v>3.4</v>
      </c>
    </row>
    <row r="41" spans="1:26" s="22" customFormat="1" ht="14.25">
      <c r="A41" s="367"/>
      <c r="B41" s="32"/>
      <c r="C41" s="32"/>
      <c r="D41" s="32"/>
      <c r="E41" s="32"/>
      <c r="F41" s="372"/>
      <c r="G41" s="52"/>
      <c r="H41" s="383"/>
      <c r="I41" s="32"/>
      <c r="J41" s="28"/>
      <c r="K41" s="28"/>
      <c r="L41" s="364"/>
      <c r="M41" s="50"/>
      <c r="N41" s="394"/>
      <c r="O41" s="28"/>
      <c r="P41" s="28"/>
      <c r="Q41" s="28"/>
      <c r="R41" s="28"/>
      <c r="S41" s="364"/>
      <c r="T41" s="50"/>
      <c r="U41" s="394"/>
      <c r="V41" s="28"/>
      <c r="W41" s="28"/>
      <c r="X41" s="28"/>
      <c r="Y41" s="28"/>
      <c r="Z41" s="364"/>
    </row>
    <row r="42" spans="1:26" s="26" customFormat="1" ht="14.25">
      <c r="A42" s="365" t="s">
        <v>1008</v>
      </c>
      <c r="B42" s="35"/>
      <c r="C42" s="35"/>
      <c r="D42" s="35"/>
      <c r="E42" s="35"/>
      <c r="F42" s="366"/>
      <c r="G42" s="52"/>
      <c r="H42" s="384"/>
      <c r="I42" s="35"/>
      <c r="J42" s="35"/>
      <c r="K42" s="35"/>
      <c r="L42" s="366"/>
      <c r="M42" s="50"/>
      <c r="N42" s="384"/>
      <c r="O42" s="35"/>
      <c r="P42" s="35"/>
      <c r="Q42" s="35"/>
      <c r="R42" s="35"/>
      <c r="S42" s="366"/>
      <c r="T42" s="50"/>
      <c r="U42" s="384"/>
      <c r="V42" s="35"/>
      <c r="W42" s="35"/>
      <c r="X42" s="35"/>
      <c r="Y42" s="35"/>
      <c r="Z42" s="366"/>
    </row>
    <row r="43" spans="1:26" s="22" customFormat="1" ht="14.25">
      <c r="A43" s="367" t="s">
        <v>1009</v>
      </c>
      <c r="B43" s="32"/>
      <c r="C43" s="32"/>
      <c r="D43" s="32"/>
      <c r="E43" s="32"/>
      <c r="F43" s="372"/>
      <c r="G43" s="52"/>
      <c r="H43" s="383"/>
      <c r="I43" s="32"/>
      <c r="J43" s="28"/>
      <c r="K43" s="28"/>
      <c r="L43" s="364"/>
      <c r="M43" s="50"/>
      <c r="N43" s="394"/>
      <c r="O43" s="28"/>
      <c r="P43" s="28"/>
      <c r="Q43" s="28"/>
      <c r="R43" s="28"/>
      <c r="S43" s="364"/>
      <c r="T43" s="50"/>
      <c r="U43" s="394"/>
      <c r="V43" s="28"/>
      <c r="W43" s="28"/>
      <c r="X43" s="28"/>
      <c r="Y43" s="28"/>
      <c r="Z43" s="364"/>
    </row>
    <row r="44" spans="1:26" s="26" customFormat="1" ht="14.25">
      <c r="A44" s="365" t="s">
        <v>949</v>
      </c>
      <c r="B44" s="35"/>
      <c r="C44" s="35"/>
      <c r="D44" s="35"/>
      <c r="E44" s="35"/>
      <c r="F44" s="366"/>
      <c r="G44" s="52"/>
      <c r="H44" s="384"/>
      <c r="I44" s="35"/>
      <c r="J44" s="35"/>
      <c r="K44" s="35"/>
      <c r="L44" s="366"/>
      <c r="M44" s="50"/>
      <c r="N44" s="384"/>
      <c r="O44" s="35"/>
      <c r="P44" s="35"/>
      <c r="Q44" s="35"/>
      <c r="R44" s="35"/>
      <c r="S44" s="366"/>
      <c r="T44" s="50"/>
      <c r="U44" s="384"/>
      <c r="V44" s="35"/>
      <c r="W44" s="35"/>
      <c r="X44" s="35"/>
      <c r="Y44" s="35"/>
      <c r="Z44" s="366"/>
    </row>
    <row r="45" spans="1:26" s="22" customFormat="1" ht="14.25">
      <c r="A45" s="367" t="s">
        <v>1010</v>
      </c>
      <c r="B45" s="32"/>
      <c r="C45" s="32"/>
      <c r="D45" s="32"/>
      <c r="E45" s="32"/>
      <c r="F45" s="372"/>
      <c r="G45" s="52"/>
      <c r="H45" s="383"/>
      <c r="I45" s="32"/>
      <c r="J45" s="28"/>
      <c r="K45" s="28"/>
      <c r="L45" s="364"/>
      <c r="M45" s="50"/>
      <c r="N45" s="394"/>
      <c r="O45" s="28"/>
      <c r="P45" s="28"/>
      <c r="Q45" s="28"/>
      <c r="R45" s="28"/>
      <c r="S45" s="364"/>
      <c r="T45" s="50"/>
      <c r="U45" s="394"/>
      <c r="V45" s="28"/>
      <c r="W45" s="28"/>
      <c r="X45" s="28"/>
      <c r="Y45" s="28"/>
      <c r="Z45" s="364"/>
    </row>
    <row r="46" spans="1:26" s="26" customFormat="1" ht="14.25">
      <c r="A46" s="365" t="s">
        <v>1011</v>
      </c>
      <c r="B46" s="35"/>
      <c r="C46" s="35"/>
      <c r="D46" s="35"/>
      <c r="E46" s="35"/>
      <c r="F46" s="366"/>
      <c r="G46" s="52"/>
      <c r="H46" s="384"/>
      <c r="I46" s="35"/>
      <c r="J46" s="35"/>
      <c r="K46" s="35"/>
      <c r="L46" s="366"/>
      <c r="M46" s="50"/>
      <c r="N46" s="384"/>
      <c r="O46" s="35"/>
      <c r="P46" s="35"/>
      <c r="Q46" s="35"/>
      <c r="R46" s="35"/>
      <c r="S46" s="366"/>
      <c r="T46" s="50"/>
      <c r="U46" s="384"/>
      <c r="V46" s="35"/>
      <c r="W46" s="35"/>
      <c r="X46" s="35"/>
      <c r="Y46" s="35"/>
      <c r="Z46" s="366"/>
    </row>
    <row r="47" spans="1:26" s="41" customFormat="1">
      <c r="A47" s="374" t="s">
        <v>379</v>
      </c>
      <c r="B47" s="39">
        <v>0.96891636886764676</v>
      </c>
      <c r="C47" s="39">
        <v>1.3798349028343588</v>
      </c>
      <c r="D47" s="39">
        <v>2.736877276549627</v>
      </c>
      <c r="E47" s="39">
        <v>3.4678006112961137</v>
      </c>
      <c r="F47" s="375"/>
      <c r="G47" s="54"/>
      <c r="H47" s="385"/>
      <c r="I47" s="40"/>
      <c r="J47" s="90"/>
      <c r="K47" s="90"/>
      <c r="L47" s="386"/>
      <c r="M47" s="56"/>
      <c r="N47" s="395"/>
      <c r="O47" s="90"/>
      <c r="P47" s="90"/>
      <c r="Q47" s="90"/>
      <c r="R47" s="90"/>
      <c r="S47" s="386"/>
      <c r="T47" s="56"/>
      <c r="U47" s="395"/>
      <c r="V47" s="90"/>
      <c r="W47" s="90"/>
      <c r="X47" s="90"/>
      <c r="Y47" s="90"/>
      <c r="Z47" s="386"/>
    </row>
    <row r="48" spans="1:26" s="44" customFormat="1">
      <c r="A48" s="370" t="s">
        <v>1013</v>
      </c>
      <c r="B48" s="45">
        <v>0.85854925032055029</v>
      </c>
      <c r="C48" s="45">
        <v>1.2123739424367621</v>
      </c>
      <c r="D48" s="45">
        <v>2.4913050667413468</v>
      </c>
      <c r="E48" s="45">
        <v>3.3719018864180796</v>
      </c>
      <c r="F48" s="376"/>
      <c r="G48" s="54"/>
      <c r="H48" s="387">
        <v>234</v>
      </c>
      <c r="I48" s="43"/>
      <c r="J48" s="43"/>
      <c r="K48" s="43"/>
      <c r="L48" s="376"/>
      <c r="M48" s="56"/>
      <c r="N48" s="396"/>
      <c r="O48" s="45">
        <v>234</v>
      </c>
      <c r="P48" s="43"/>
      <c r="Q48" s="43"/>
      <c r="R48" s="43"/>
      <c r="S48" s="376"/>
      <c r="T48" s="56"/>
      <c r="U48" s="396"/>
      <c r="V48" s="45">
        <v>234</v>
      </c>
      <c r="W48" s="43"/>
      <c r="X48" s="43"/>
      <c r="Y48" s="43"/>
      <c r="Z48" s="376"/>
    </row>
    <row r="49" spans="1:19">
      <c r="A49" s="30"/>
      <c r="B49" s="30"/>
      <c r="C49" s="30"/>
      <c r="D49" s="30"/>
      <c r="E49" s="30"/>
      <c r="F49" s="30"/>
      <c r="G49" s="55"/>
      <c r="H49" s="30"/>
      <c r="I49" s="30"/>
    </row>
    <row r="50" spans="1:19">
      <c r="N50" s="30" t="s">
        <v>1022</v>
      </c>
      <c r="O50" s="11"/>
      <c r="P50" s="11"/>
      <c r="Q50" s="11"/>
      <c r="R50" s="11"/>
      <c r="S50" s="11"/>
    </row>
    <row r="51" spans="1:19">
      <c r="L51" s="11"/>
      <c r="M51" s="55"/>
      <c r="N51" s="30"/>
      <c r="O51" s="11"/>
      <c r="P51" s="11"/>
      <c r="Q51" s="11" t="s">
        <v>1026</v>
      </c>
      <c r="R51" s="11" t="s">
        <v>1027</v>
      </c>
      <c r="S51" s="11" t="s">
        <v>1029</v>
      </c>
    </row>
    <row r="52" spans="1:19">
      <c r="L52" s="11"/>
      <c r="M52" s="55"/>
      <c r="N52" s="30" t="s">
        <v>393</v>
      </c>
      <c r="O52" s="11"/>
      <c r="P52" s="11"/>
      <c r="Q52" s="11">
        <v>194</v>
      </c>
      <c r="R52" s="11">
        <v>301</v>
      </c>
      <c r="S52" s="11">
        <f>Q52*N61+R52*O61</f>
        <v>274.14300000000003</v>
      </c>
    </row>
    <row r="53" spans="1:19">
      <c r="L53" s="11"/>
      <c r="M53" s="55"/>
      <c r="N53" s="30" t="s">
        <v>340</v>
      </c>
      <c r="O53" s="11"/>
      <c r="P53" s="11"/>
      <c r="Q53" s="11">
        <v>55</v>
      </c>
      <c r="R53" s="11">
        <v>55</v>
      </c>
      <c r="S53" s="11">
        <f>Q53*N62+R53*O62</f>
        <v>55</v>
      </c>
    </row>
    <row r="54" spans="1:19">
      <c r="L54" s="11"/>
      <c r="M54" s="55"/>
      <c r="N54" s="30" t="s">
        <v>1023</v>
      </c>
      <c r="O54" s="11"/>
      <c r="P54" s="11"/>
      <c r="Q54" s="11">
        <v>266</v>
      </c>
      <c r="R54" s="11">
        <v>441</v>
      </c>
      <c r="S54" s="11">
        <f>Q54*N63+R54*O63</f>
        <v>300.47500000000002</v>
      </c>
    </row>
    <row r="55" spans="1:19">
      <c r="L55" s="11"/>
      <c r="M55" s="55"/>
      <c r="N55" s="11"/>
    </row>
    <row r="56" spans="1:19" hidden="1">
      <c r="A56" s="7" t="s">
        <v>1015</v>
      </c>
      <c r="B56" s="7">
        <v>218612254</v>
      </c>
      <c r="L56" s="11"/>
      <c r="M56" s="55" t="s">
        <v>1024</v>
      </c>
      <c r="N56" s="11">
        <v>248</v>
      </c>
      <c r="O56" s="7">
        <v>590</v>
      </c>
      <c r="P56" s="7">
        <f t="shared" ref="P54:P57" si="8">N56*N64+O56*O64</f>
        <v>356.072</v>
      </c>
    </row>
    <row r="57" spans="1:19" hidden="1">
      <c r="A57" s="7" t="s">
        <v>1017</v>
      </c>
      <c r="B57" s="17">
        <v>0.1</v>
      </c>
      <c r="L57" s="11"/>
      <c r="M57" s="55" t="s">
        <v>1025</v>
      </c>
      <c r="N57" s="11">
        <v>47</v>
      </c>
      <c r="O57" s="7">
        <v>76</v>
      </c>
      <c r="P57" s="7">
        <f t="shared" si="8"/>
        <v>56.105999999999995</v>
      </c>
    </row>
    <row r="58" spans="1:19" hidden="1">
      <c r="A58" s="7" t="s">
        <v>1019</v>
      </c>
      <c r="B58" s="7">
        <v>20410</v>
      </c>
      <c r="L58" s="11"/>
      <c r="M58" s="55"/>
      <c r="N58" s="11"/>
    </row>
    <row r="59" spans="1:19" hidden="1">
      <c r="A59" s="7" t="s">
        <v>1016</v>
      </c>
      <c r="B59" s="7">
        <v>13.73</v>
      </c>
      <c r="L59" s="11"/>
      <c r="M59" s="55"/>
      <c r="N59" s="11"/>
    </row>
    <row r="60" spans="1:19" hidden="1">
      <c r="A60" s="7" t="s">
        <v>1018</v>
      </c>
      <c r="B60" s="7">
        <f>((1-B57)*B56)/B58/B59/3</f>
        <v>234.03575643232162</v>
      </c>
      <c r="L60" s="11"/>
      <c r="M60" s="55"/>
      <c r="N60" s="11" t="s">
        <v>1026</v>
      </c>
      <c r="O60" s="7" t="s">
        <v>1027</v>
      </c>
    </row>
    <row r="61" spans="1:19" hidden="1">
      <c r="L61" s="11"/>
      <c r="M61" s="55" t="s">
        <v>393</v>
      </c>
      <c r="N61" s="57">
        <f t="shared" ref="N61:N62" si="9">1-O61</f>
        <v>0.251</v>
      </c>
      <c r="O61" s="18">
        <v>0.749</v>
      </c>
    </row>
    <row r="62" spans="1:19" hidden="1">
      <c r="L62" s="11"/>
      <c r="M62" s="55" t="s">
        <v>340</v>
      </c>
      <c r="N62" s="57">
        <f t="shared" si="9"/>
        <v>0.25900000000000001</v>
      </c>
      <c r="O62" s="18">
        <v>0.74099999999999999</v>
      </c>
    </row>
    <row r="63" spans="1:19" hidden="1">
      <c r="A63" s="7" t="s">
        <v>1012</v>
      </c>
      <c r="B63" s="7">
        <v>183</v>
      </c>
      <c r="C63" s="7">
        <f>1-C64</f>
        <v>0.72599999999999998</v>
      </c>
      <c r="L63" s="11"/>
      <c r="M63" s="55" t="s">
        <v>1023</v>
      </c>
      <c r="N63" s="57">
        <f>1-O63</f>
        <v>0.80299999999999994</v>
      </c>
      <c r="O63" s="18">
        <v>0.19700000000000001</v>
      </c>
    </row>
    <row r="64" spans="1:19" hidden="1">
      <c r="B64" s="7">
        <v>582</v>
      </c>
      <c r="C64" s="7">
        <f>0.274</f>
        <v>0.27400000000000002</v>
      </c>
      <c r="L64" s="11"/>
      <c r="M64" s="55" t="s">
        <v>1024</v>
      </c>
      <c r="N64" s="57">
        <f t="shared" ref="N64:N65" si="10">1-O64</f>
        <v>0.68399999999999994</v>
      </c>
      <c r="O64" s="18">
        <v>0.316</v>
      </c>
    </row>
    <row r="65" spans="2:15" hidden="1">
      <c r="L65" s="11"/>
      <c r="M65" s="55" t="s">
        <v>1025</v>
      </c>
      <c r="N65" s="57">
        <f t="shared" si="10"/>
        <v>0.68599999999999994</v>
      </c>
      <c r="O65" s="18">
        <v>0.314</v>
      </c>
    </row>
    <row r="66" spans="2:15" hidden="1">
      <c r="B66" s="14">
        <f>B63*C63+C64*B64</f>
        <v>292.32600000000002</v>
      </c>
      <c r="C66" s="7">
        <f>0.88*B66</f>
        <v>257.24688000000003</v>
      </c>
      <c r="L66" s="11"/>
      <c r="M66" s="55"/>
      <c r="N66" s="11"/>
    </row>
    <row r="67" spans="2:15" hidden="1">
      <c r="L67" s="11"/>
      <c r="M67" s="55"/>
      <c r="N67" s="11"/>
    </row>
    <row r="68" spans="2:15">
      <c r="L68" s="11"/>
      <c r="M68" s="55"/>
      <c r="N68" s="11"/>
    </row>
    <row r="71" spans="2:15">
      <c r="N71" s="19"/>
    </row>
    <row r="72" spans="2:15">
      <c r="N72" s="18"/>
      <c r="O72" s="18"/>
    </row>
    <row r="73" spans="2:15">
      <c r="N73" s="18"/>
      <c r="O73" s="18"/>
    </row>
    <row r="76" spans="2:15">
      <c r="E76" s="20"/>
    </row>
    <row r="77" spans="2:15">
      <c r="E77" s="20"/>
    </row>
    <row r="79" spans="2:15">
      <c r="C79" s="14"/>
    </row>
  </sheetData>
  <mergeCells count="4">
    <mergeCell ref="H27:L27"/>
    <mergeCell ref="N27:S27"/>
    <mergeCell ref="U27:Z27"/>
    <mergeCell ref="A27:F27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A31" sqref="A31:F51"/>
    </sheetView>
  </sheetViews>
  <sheetFormatPr defaultColWidth="11" defaultRowHeight="14.25"/>
  <cols>
    <col min="1" max="1" width="27.5" style="22" customWidth="1"/>
    <col min="2" max="5" width="11" style="22"/>
    <col min="6" max="6" width="13.125" style="22" customWidth="1"/>
    <col min="7" max="16384" width="11" style="22"/>
  </cols>
  <sheetData>
    <row r="1" spans="1:6" s="6" customFormat="1" ht="21" customHeight="1">
      <c r="A1" s="6" t="s">
        <v>364</v>
      </c>
      <c r="D1" s="216">
        <v>39873</v>
      </c>
    </row>
    <row r="2" spans="1:6" ht="3" customHeight="1"/>
    <row r="3" spans="1:6" ht="15.75" customHeight="1">
      <c r="A3" s="206" t="s">
        <v>335</v>
      </c>
    </row>
    <row r="4" spans="1:6" ht="15.75" customHeight="1">
      <c r="A4" s="206" t="s">
        <v>336</v>
      </c>
    </row>
    <row r="5" spans="1:6" ht="15.75" customHeight="1">
      <c r="A5" s="206" t="s">
        <v>337</v>
      </c>
    </row>
    <row r="6" spans="1:6" ht="15.75" customHeight="1"/>
    <row r="7" spans="1:6" ht="34.5" customHeight="1">
      <c r="A7" s="403"/>
      <c r="B7" s="217" t="s">
        <v>359</v>
      </c>
      <c r="C7" s="217" t="s">
        <v>360</v>
      </c>
      <c r="D7" s="217" t="s">
        <v>361</v>
      </c>
      <c r="E7" s="217" t="s">
        <v>362</v>
      </c>
      <c r="F7" s="404" t="s">
        <v>363</v>
      </c>
    </row>
    <row r="8" spans="1:6" ht="15.75" customHeight="1">
      <c r="A8" s="405" t="s">
        <v>346</v>
      </c>
      <c r="B8" s="28">
        <v>200</v>
      </c>
      <c r="C8" s="28">
        <v>343</v>
      </c>
      <c r="D8" s="28">
        <v>835</v>
      </c>
      <c r="E8" s="406">
        <v>1855</v>
      </c>
      <c r="F8" s="364">
        <v>0</v>
      </c>
    </row>
    <row r="9" spans="1:6" ht="15.75" customHeight="1">
      <c r="A9" s="407" t="s">
        <v>338</v>
      </c>
      <c r="B9" s="35">
        <v>342</v>
      </c>
      <c r="C9" s="35">
        <v>594</v>
      </c>
      <c r="D9" s="408">
        <v>1616</v>
      </c>
      <c r="E9" s="408">
        <v>4097</v>
      </c>
      <c r="F9" s="366">
        <v>0</v>
      </c>
    </row>
    <row r="10" spans="1:6" ht="15.75" customHeight="1">
      <c r="A10" s="405" t="s">
        <v>347</v>
      </c>
      <c r="B10" s="28">
        <v>278</v>
      </c>
      <c r="C10" s="28">
        <v>463</v>
      </c>
      <c r="D10" s="406">
        <v>1085</v>
      </c>
      <c r="E10" s="406">
        <v>1436</v>
      </c>
      <c r="F10" s="364">
        <v>0</v>
      </c>
    </row>
    <row r="11" spans="1:6" ht="15.75" customHeight="1">
      <c r="A11" s="407" t="s">
        <v>348</v>
      </c>
      <c r="B11" s="35">
        <v>283</v>
      </c>
      <c r="C11" s="35">
        <v>347</v>
      </c>
      <c r="D11" s="35">
        <v>495</v>
      </c>
      <c r="E11" s="408">
        <v>1525</v>
      </c>
      <c r="F11" s="366">
        <v>0</v>
      </c>
    </row>
    <row r="12" spans="1:6" ht="15.75" customHeight="1">
      <c r="A12" s="405" t="s">
        <v>339</v>
      </c>
      <c r="B12" s="28">
        <v>374</v>
      </c>
      <c r="C12" s="28">
        <v>504</v>
      </c>
      <c r="D12" s="406">
        <v>1411</v>
      </c>
      <c r="E12" s="406">
        <v>1978</v>
      </c>
      <c r="F12" s="364">
        <v>0</v>
      </c>
    </row>
    <row r="13" spans="1:6" ht="15.75" customHeight="1">
      <c r="A13" s="407" t="s">
        <v>340</v>
      </c>
      <c r="B13" s="35">
        <v>482</v>
      </c>
      <c r="C13" s="35">
        <v>773</v>
      </c>
      <c r="D13" s="408">
        <v>1523</v>
      </c>
      <c r="E13" s="408">
        <v>3187</v>
      </c>
      <c r="F13" s="366">
        <v>0</v>
      </c>
    </row>
    <row r="14" spans="1:6" ht="15.75" customHeight="1">
      <c r="A14" s="405" t="s">
        <v>349</v>
      </c>
      <c r="B14" s="28">
        <v>211</v>
      </c>
      <c r="C14" s="28">
        <v>340</v>
      </c>
      <c r="D14" s="28">
        <v>571</v>
      </c>
      <c r="E14" s="406">
        <v>1322</v>
      </c>
      <c r="F14" s="364">
        <v>0</v>
      </c>
    </row>
    <row r="15" spans="1:6" ht="15.75" customHeight="1">
      <c r="A15" s="407" t="s">
        <v>341</v>
      </c>
      <c r="B15" s="35">
        <v>0</v>
      </c>
      <c r="C15" s="35">
        <v>0</v>
      </c>
      <c r="D15" s="35">
        <v>0</v>
      </c>
      <c r="E15" s="35">
        <v>0</v>
      </c>
      <c r="F15" s="366">
        <v>772</v>
      </c>
    </row>
    <row r="16" spans="1:6" ht="15.75" customHeight="1">
      <c r="A16" s="405" t="s">
        <v>350</v>
      </c>
      <c r="B16" s="28">
        <v>387</v>
      </c>
      <c r="C16" s="28">
        <v>410</v>
      </c>
      <c r="D16" s="28">
        <v>592</v>
      </c>
      <c r="E16" s="406">
        <v>2763</v>
      </c>
      <c r="F16" s="364">
        <v>0</v>
      </c>
    </row>
    <row r="17" spans="1:6" ht="15.75" customHeight="1">
      <c r="A17" s="407" t="s">
        <v>307</v>
      </c>
      <c r="B17" s="35">
        <v>227</v>
      </c>
      <c r="C17" s="35">
        <v>218</v>
      </c>
      <c r="D17" s="35">
        <v>526</v>
      </c>
      <c r="E17" s="408">
        <v>1327</v>
      </c>
      <c r="F17" s="366">
        <v>0</v>
      </c>
    </row>
    <row r="18" spans="1:6" ht="15.75" customHeight="1">
      <c r="A18" s="405" t="s">
        <v>351</v>
      </c>
      <c r="B18" s="28">
        <v>0</v>
      </c>
      <c r="C18" s="28">
        <v>0</v>
      </c>
      <c r="D18" s="28">
        <v>0</v>
      </c>
      <c r="E18" s="28">
        <v>0</v>
      </c>
      <c r="F18" s="409">
        <v>3301</v>
      </c>
    </row>
    <row r="19" spans="1:6" ht="15.75" customHeight="1">
      <c r="A19" s="407" t="s">
        <v>352</v>
      </c>
      <c r="B19" s="35">
        <v>332</v>
      </c>
      <c r="C19" s="35">
        <v>394</v>
      </c>
      <c r="D19" s="35">
        <v>0</v>
      </c>
      <c r="E19" s="35">
        <v>0</v>
      </c>
      <c r="F19" s="366">
        <v>0</v>
      </c>
    </row>
    <row r="20" spans="1:6" ht="15.75" customHeight="1">
      <c r="A20" s="405" t="s">
        <v>353</v>
      </c>
      <c r="B20" s="28">
        <v>258</v>
      </c>
      <c r="C20" s="28">
        <v>255</v>
      </c>
      <c r="D20" s="28">
        <v>0</v>
      </c>
      <c r="E20" s="28">
        <v>0</v>
      </c>
      <c r="F20" s="364">
        <v>0</v>
      </c>
    </row>
    <row r="21" spans="1:6" ht="15.75" customHeight="1">
      <c r="A21" s="407" t="s">
        <v>354</v>
      </c>
      <c r="B21" s="35">
        <v>247</v>
      </c>
      <c r="C21" s="35">
        <v>396</v>
      </c>
      <c r="D21" s="35">
        <v>642</v>
      </c>
      <c r="E21" s="408">
        <v>1694</v>
      </c>
      <c r="F21" s="366">
        <v>0</v>
      </c>
    </row>
    <row r="22" spans="1:6" ht="15.75" customHeight="1">
      <c r="A22" s="405" t="s">
        <v>342</v>
      </c>
      <c r="B22" s="28">
        <v>141</v>
      </c>
      <c r="C22" s="28">
        <v>847</v>
      </c>
      <c r="D22" s="406">
        <v>3968</v>
      </c>
      <c r="E22" s="406">
        <v>5901</v>
      </c>
      <c r="F22" s="364">
        <v>757</v>
      </c>
    </row>
    <row r="23" spans="1:6" ht="15.75" customHeight="1">
      <c r="A23" s="407" t="s">
        <v>355</v>
      </c>
      <c r="B23" s="35">
        <v>223</v>
      </c>
      <c r="C23" s="35">
        <v>346</v>
      </c>
      <c r="D23" s="35">
        <v>684</v>
      </c>
      <c r="E23" s="408">
        <v>4847</v>
      </c>
      <c r="F23" s="366">
        <v>0</v>
      </c>
    </row>
    <row r="24" spans="1:6" ht="15.75" customHeight="1">
      <c r="A24" s="405" t="s">
        <v>343</v>
      </c>
      <c r="B24" s="28">
        <v>0</v>
      </c>
      <c r="C24" s="406">
        <v>237540</v>
      </c>
      <c r="D24" s="406">
        <v>13692</v>
      </c>
      <c r="E24" s="406">
        <v>15359</v>
      </c>
      <c r="F24" s="364">
        <v>900</v>
      </c>
    </row>
    <row r="25" spans="1:6" ht="15.75" customHeight="1">
      <c r="A25" s="407" t="s">
        <v>356</v>
      </c>
      <c r="B25" s="35">
        <v>260</v>
      </c>
      <c r="C25" s="35">
        <v>355</v>
      </c>
      <c r="D25" s="35">
        <v>0</v>
      </c>
      <c r="E25" s="35">
        <v>0</v>
      </c>
      <c r="F25" s="366">
        <v>0</v>
      </c>
    </row>
    <row r="26" spans="1:6" ht="15.75" customHeight="1">
      <c r="A26" s="405" t="s">
        <v>344</v>
      </c>
      <c r="B26" s="28">
        <v>380</v>
      </c>
      <c r="C26" s="28">
        <v>475</v>
      </c>
      <c r="D26" s="28">
        <v>881</v>
      </c>
      <c r="E26" s="28">
        <v>674</v>
      </c>
      <c r="F26" s="364">
        <v>0</v>
      </c>
    </row>
    <row r="27" spans="1:6" ht="15.75" customHeight="1">
      <c r="A27" s="410" t="s">
        <v>345</v>
      </c>
      <c r="B27" s="37">
        <v>387</v>
      </c>
      <c r="C27" s="37">
        <v>488</v>
      </c>
      <c r="D27" s="37">
        <v>945</v>
      </c>
      <c r="E27" s="411">
        <v>2125</v>
      </c>
      <c r="F27" s="371">
        <v>0</v>
      </c>
    </row>
    <row r="28" spans="1:6" ht="15.75" customHeight="1"/>
    <row r="29" spans="1:6" s="41" customFormat="1" ht="15.75" customHeight="1">
      <c r="A29" s="41" t="s">
        <v>358</v>
      </c>
      <c r="B29" s="218"/>
    </row>
    <row r="30" spans="1:6" ht="3" customHeight="1"/>
    <row r="31" spans="1:6" ht="31.5" customHeight="1">
      <c r="A31" s="403"/>
      <c r="B31" s="217" t="s">
        <v>359</v>
      </c>
      <c r="C31" s="217" t="s">
        <v>360</v>
      </c>
      <c r="D31" s="217" t="s">
        <v>361</v>
      </c>
      <c r="E31" s="217" t="s">
        <v>362</v>
      </c>
      <c r="F31" s="404" t="s">
        <v>363</v>
      </c>
    </row>
    <row r="32" spans="1:6" ht="15.75" customHeight="1">
      <c r="A32" s="405" t="s">
        <v>346</v>
      </c>
      <c r="B32" s="28">
        <v>1</v>
      </c>
      <c r="C32" s="28">
        <v>1.72</v>
      </c>
      <c r="D32" s="28">
        <v>4.18</v>
      </c>
      <c r="E32" s="28">
        <v>9.2899999999999991</v>
      </c>
      <c r="F32" s="364">
        <v>0</v>
      </c>
    </row>
    <row r="33" spans="1:6" ht="15.75" customHeight="1">
      <c r="A33" s="407" t="s">
        <v>338</v>
      </c>
      <c r="B33" s="35">
        <v>1.71</v>
      </c>
      <c r="C33" s="35">
        <v>2.97</v>
      </c>
      <c r="D33" s="35">
        <v>8.09</v>
      </c>
      <c r="E33" s="35">
        <v>20.52</v>
      </c>
      <c r="F33" s="366">
        <v>0</v>
      </c>
    </row>
    <row r="34" spans="1:6" ht="15.75" customHeight="1">
      <c r="A34" s="405" t="s">
        <v>347</v>
      </c>
      <c r="B34" s="28">
        <v>1.39</v>
      </c>
      <c r="C34" s="28">
        <v>2.3199999999999998</v>
      </c>
      <c r="D34" s="28">
        <v>5.43</v>
      </c>
      <c r="E34" s="28">
        <v>7.19</v>
      </c>
      <c r="F34" s="364">
        <v>0</v>
      </c>
    </row>
    <row r="35" spans="1:6" ht="15.75" customHeight="1">
      <c r="A35" s="407" t="s">
        <v>348</v>
      </c>
      <c r="B35" s="35">
        <v>1.42</v>
      </c>
      <c r="C35" s="35">
        <v>1.74</v>
      </c>
      <c r="D35" s="35">
        <v>2.48</v>
      </c>
      <c r="E35" s="35">
        <v>7.64</v>
      </c>
      <c r="F35" s="366">
        <v>0</v>
      </c>
    </row>
    <row r="36" spans="1:6" ht="15.75" customHeight="1">
      <c r="A36" s="405" t="s">
        <v>339</v>
      </c>
      <c r="B36" s="28">
        <v>1.87</v>
      </c>
      <c r="C36" s="28">
        <v>2.52</v>
      </c>
      <c r="D36" s="28">
        <v>7.07</v>
      </c>
      <c r="E36" s="28">
        <v>9.91</v>
      </c>
      <c r="F36" s="364">
        <v>0</v>
      </c>
    </row>
    <row r="37" spans="1:6" ht="15.75" customHeight="1">
      <c r="A37" s="407" t="s">
        <v>340</v>
      </c>
      <c r="B37" s="35">
        <v>2.41</v>
      </c>
      <c r="C37" s="35">
        <v>3.87</v>
      </c>
      <c r="D37" s="35">
        <v>7.63</v>
      </c>
      <c r="E37" s="35">
        <v>15.96</v>
      </c>
      <c r="F37" s="366">
        <v>0</v>
      </c>
    </row>
    <row r="38" spans="1:6" ht="15.75" customHeight="1">
      <c r="A38" s="405" t="s">
        <v>349</v>
      </c>
      <c r="B38" s="28">
        <v>1.06</v>
      </c>
      <c r="C38" s="28">
        <v>1.7</v>
      </c>
      <c r="D38" s="28">
        <v>2.86</v>
      </c>
      <c r="E38" s="28">
        <v>6.62</v>
      </c>
      <c r="F38" s="364">
        <v>0</v>
      </c>
    </row>
    <row r="39" spans="1:6" ht="15.75" customHeight="1">
      <c r="A39" s="407" t="s">
        <v>341</v>
      </c>
      <c r="B39" s="35">
        <v>0</v>
      </c>
      <c r="C39" s="35">
        <v>0</v>
      </c>
      <c r="D39" s="35">
        <v>0</v>
      </c>
      <c r="E39" s="35">
        <v>0</v>
      </c>
      <c r="F39" s="366">
        <v>3.86</v>
      </c>
    </row>
    <row r="40" spans="1:6" ht="15.75" customHeight="1">
      <c r="A40" s="405" t="s">
        <v>350</v>
      </c>
      <c r="B40" s="28">
        <v>1.94</v>
      </c>
      <c r="C40" s="28">
        <v>2.0499999999999998</v>
      </c>
      <c r="D40" s="28">
        <v>2.97</v>
      </c>
      <c r="E40" s="28">
        <v>13.84</v>
      </c>
      <c r="F40" s="364">
        <v>0</v>
      </c>
    </row>
    <row r="41" spans="1:6" ht="15.75" customHeight="1">
      <c r="A41" s="407" t="s">
        <v>307</v>
      </c>
      <c r="B41" s="35">
        <v>1.1399999999999999</v>
      </c>
      <c r="C41" s="35">
        <v>1.0900000000000001</v>
      </c>
      <c r="D41" s="35">
        <v>2.63</v>
      </c>
      <c r="E41" s="35">
        <v>6.65</v>
      </c>
      <c r="F41" s="366">
        <v>0</v>
      </c>
    </row>
    <row r="42" spans="1:6" ht="15.75" customHeight="1">
      <c r="A42" s="405" t="s">
        <v>351</v>
      </c>
      <c r="B42" s="28">
        <v>0</v>
      </c>
      <c r="C42" s="28">
        <v>0</v>
      </c>
      <c r="D42" s="28">
        <v>0</v>
      </c>
      <c r="E42" s="28">
        <v>0</v>
      </c>
      <c r="F42" s="364">
        <v>16.53</v>
      </c>
    </row>
    <row r="43" spans="1:6" ht="15.75" customHeight="1">
      <c r="A43" s="407" t="s">
        <v>352</v>
      </c>
      <c r="B43" s="35">
        <v>1.66</v>
      </c>
      <c r="C43" s="35">
        <v>1.97</v>
      </c>
      <c r="D43" s="35">
        <v>0</v>
      </c>
      <c r="E43" s="35">
        <v>0</v>
      </c>
      <c r="F43" s="366">
        <v>0</v>
      </c>
    </row>
    <row r="44" spans="1:6" ht="15.75" customHeight="1">
      <c r="A44" s="405" t="s">
        <v>353</v>
      </c>
      <c r="B44" s="28">
        <v>1.29</v>
      </c>
      <c r="C44" s="28">
        <v>1.28</v>
      </c>
      <c r="D44" s="28">
        <v>0</v>
      </c>
      <c r="E44" s="28">
        <v>0</v>
      </c>
      <c r="F44" s="364">
        <v>0</v>
      </c>
    </row>
    <row r="45" spans="1:6" ht="15.75" customHeight="1">
      <c r="A45" s="407" t="s">
        <v>354</v>
      </c>
      <c r="B45" s="35">
        <v>1.24</v>
      </c>
      <c r="C45" s="35">
        <v>1.98</v>
      </c>
      <c r="D45" s="35">
        <v>3.21</v>
      </c>
      <c r="E45" s="35">
        <v>8.49</v>
      </c>
      <c r="F45" s="366">
        <v>0</v>
      </c>
    </row>
    <row r="46" spans="1:6" ht="15.75" customHeight="1">
      <c r="A46" s="405" t="s">
        <v>342</v>
      </c>
      <c r="B46" s="28">
        <v>0.71</v>
      </c>
      <c r="C46" s="28">
        <v>4.24</v>
      </c>
      <c r="D46" s="28">
        <v>19.87</v>
      </c>
      <c r="E46" s="28">
        <v>29.55</v>
      </c>
      <c r="F46" s="364">
        <v>3.79</v>
      </c>
    </row>
    <row r="47" spans="1:6" ht="15.75" customHeight="1">
      <c r="A47" s="407" t="s">
        <v>355</v>
      </c>
      <c r="B47" s="35">
        <v>1.1100000000000001</v>
      </c>
      <c r="C47" s="35">
        <v>1.73</v>
      </c>
      <c r="D47" s="35">
        <v>3.42</v>
      </c>
      <c r="E47" s="35">
        <v>24.27</v>
      </c>
      <c r="F47" s="366">
        <v>0</v>
      </c>
    </row>
    <row r="48" spans="1:6" ht="15.75" customHeight="1">
      <c r="A48" s="405" t="s">
        <v>343</v>
      </c>
      <c r="B48" s="28">
        <v>0</v>
      </c>
      <c r="C48" s="28">
        <v>0</v>
      </c>
      <c r="D48" s="28">
        <v>5.46</v>
      </c>
      <c r="E48" s="28">
        <v>19.12</v>
      </c>
      <c r="F48" s="364">
        <v>7</v>
      </c>
    </row>
    <row r="49" spans="1:6" ht="15.75" customHeight="1">
      <c r="A49" s="407" t="s">
        <v>356</v>
      </c>
      <c r="B49" s="35">
        <v>1.3</v>
      </c>
      <c r="C49" s="35">
        <v>1.78</v>
      </c>
      <c r="D49" s="35">
        <v>0</v>
      </c>
      <c r="E49" s="35">
        <v>0</v>
      </c>
      <c r="F49" s="366">
        <v>0</v>
      </c>
    </row>
    <row r="50" spans="1:6" ht="15.75" customHeight="1">
      <c r="A50" s="405" t="s">
        <v>344</v>
      </c>
      <c r="B50" s="28">
        <v>1.9</v>
      </c>
      <c r="C50" s="28">
        <v>2.38</v>
      </c>
      <c r="D50" s="28">
        <v>4.41</v>
      </c>
      <c r="E50" s="28">
        <v>3.37</v>
      </c>
      <c r="F50" s="364">
        <v>0</v>
      </c>
    </row>
    <row r="51" spans="1:6" ht="15.75" customHeight="1">
      <c r="A51" s="410" t="s">
        <v>345</v>
      </c>
      <c r="B51" s="37">
        <v>1.94</v>
      </c>
      <c r="C51" s="37">
        <v>2.4500000000000002</v>
      </c>
      <c r="D51" s="37">
        <v>4.7300000000000004</v>
      </c>
      <c r="E51" s="37">
        <v>10.64</v>
      </c>
      <c r="F51" s="371">
        <v>0</v>
      </c>
    </row>
    <row r="52" spans="1:6" ht="15.75" customHeight="1">
      <c r="A52" s="28"/>
      <c r="B52" s="28"/>
      <c r="C52" s="28"/>
      <c r="D52" s="28"/>
      <c r="E52" s="28"/>
      <c r="F52" s="28"/>
    </row>
  </sheetData>
  <dataConsolidate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1"/>
  <sheetViews>
    <sheetView workbookViewId="0">
      <pane xSplit="2" ySplit="13" topLeftCell="C29" activePane="bottomRight" state="frozen"/>
      <selection pane="topRight" activeCell="C1" sqref="C1"/>
      <selection pane="bottomLeft" activeCell="A14" sqref="A14"/>
      <selection pane="bottomRight" activeCell="B8" sqref="B8:C8"/>
    </sheetView>
  </sheetViews>
  <sheetFormatPr defaultColWidth="11" defaultRowHeight="14.25"/>
  <cols>
    <col min="1" max="1" width="10.875" style="203"/>
    <col min="2" max="2" width="69.375" style="22" customWidth="1"/>
    <col min="3" max="3" width="1.625" style="22" customWidth="1"/>
    <col min="4" max="6" width="11" style="46"/>
    <col min="7" max="7" width="1.625" style="46" customWidth="1"/>
    <col min="8" max="10" width="11" style="46"/>
    <col min="11" max="11" width="1.625" style="46" customWidth="1"/>
    <col min="12" max="14" width="11" style="46"/>
    <col min="15" max="15" width="1.625" style="46" customWidth="1"/>
    <col min="16" max="18" width="11" style="46"/>
    <col min="19" max="16384" width="11" style="22"/>
  </cols>
  <sheetData>
    <row r="1" spans="1:18" s="7" customFormat="1" ht="21.75" customHeight="1">
      <c r="A1" s="200" t="s">
        <v>1038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3" spans="1:18" ht="15.75" customHeight="1">
      <c r="A3" s="202" t="s">
        <v>0</v>
      </c>
    </row>
    <row r="4" spans="1:18" ht="15.75" customHeight="1">
      <c r="A4" s="206" t="s">
        <v>1</v>
      </c>
    </row>
    <row r="5" spans="1:18" ht="15.75" customHeight="1">
      <c r="A5" s="206" t="s">
        <v>2</v>
      </c>
    </row>
    <row r="6" spans="1:18">
      <c r="A6" s="206"/>
    </row>
    <row r="7" spans="1:18" s="41" customFormat="1" ht="15.75" customHeight="1">
      <c r="A7" s="201"/>
      <c r="B7" s="211" t="s">
        <v>333</v>
      </c>
      <c r="C7" s="211"/>
      <c r="D7" s="212">
        <f>AVERAGE(D56:D153)</f>
        <v>1.2361719412286749</v>
      </c>
      <c r="E7" s="212">
        <f t="shared" ref="E7:F7" si="0">AVERAGE(E56:E153)</f>
        <v>1.2114547597681942</v>
      </c>
      <c r="F7" s="212">
        <f t="shared" si="0"/>
        <v>1.2394019689168858</v>
      </c>
      <c r="G7" s="144"/>
      <c r="H7" s="212">
        <f t="shared" ref="H7:J7" si="1">AVERAGE(H56:H153)</f>
        <v>1.1865004939833772</v>
      </c>
      <c r="I7" s="212">
        <f t="shared" si="1"/>
        <v>1.1606622654982799</v>
      </c>
      <c r="J7" s="212">
        <f t="shared" si="1"/>
        <v>1.1837357688118186</v>
      </c>
      <c r="K7" s="144"/>
      <c r="L7" s="144"/>
      <c r="M7" s="144"/>
      <c r="N7" s="144"/>
      <c r="O7" s="144"/>
      <c r="P7" s="144"/>
      <c r="Q7" s="144"/>
      <c r="R7" s="144"/>
    </row>
    <row r="8" spans="1:18" s="41" customFormat="1" ht="15.75" customHeight="1">
      <c r="A8" s="201"/>
      <c r="B8" s="211" t="s">
        <v>334</v>
      </c>
      <c r="C8" s="211"/>
      <c r="D8" s="212">
        <f>MEDIAN(D56:D153)</f>
        <v>1.1284923295743168</v>
      </c>
      <c r="E8" s="212">
        <f t="shared" ref="E8:F8" si="2">MEDIAN(E56:E153)</f>
        <v>1.1444444444444444</v>
      </c>
      <c r="F8" s="212">
        <f t="shared" si="2"/>
        <v>1.1742758237810653</v>
      </c>
      <c r="G8" s="144"/>
      <c r="H8" s="212">
        <f t="shared" ref="H8:J8" si="3">MEDIAN(H56:H153)</f>
        <v>1.0949995539555297</v>
      </c>
      <c r="I8" s="212">
        <f t="shared" si="3"/>
        <v>1.1108344486038679</v>
      </c>
      <c r="J8" s="212">
        <f t="shared" si="3"/>
        <v>1.1536407395960342</v>
      </c>
      <c r="K8" s="144"/>
      <c r="L8" s="144"/>
      <c r="M8" s="144"/>
      <c r="N8" s="144"/>
      <c r="O8" s="144"/>
      <c r="P8" s="144"/>
      <c r="Q8" s="144"/>
      <c r="R8" s="144"/>
    </row>
    <row r="9" spans="1:18" s="41" customFormat="1" ht="15.75" customHeight="1">
      <c r="A9" s="201"/>
      <c r="B9" s="211" t="s">
        <v>366</v>
      </c>
      <c r="C9" s="211"/>
      <c r="D9" s="212">
        <f>STDEV(D56:D153)</f>
        <v>0.43546016878899868</v>
      </c>
      <c r="E9" s="212">
        <f t="shared" ref="E9:F9" si="4">STDEV(E56:E153)</f>
        <v>0.28247748307108711</v>
      </c>
      <c r="F9" s="212">
        <f t="shared" si="4"/>
        <v>0.42041867678289874</v>
      </c>
      <c r="G9" s="144"/>
      <c r="H9" s="212">
        <f t="shared" ref="H9:J9" si="5">STDEV(H56:H153)</f>
        <v>0.33056225960818159</v>
      </c>
      <c r="I9" s="212">
        <f t="shared" si="5"/>
        <v>0.25132999580898313</v>
      </c>
      <c r="J9" s="212">
        <f t="shared" si="5"/>
        <v>0.32157939933789992</v>
      </c>
      <c r="K9" s="144"/>
      <c r="L9" s="144"/>
      <c r="M9" s="144"/>
      <c r="N9" s="144"/>
      <c r="O9" s="144"/>
      <c r="P9" s="144"/>
      <c r="Q9" s="144"/>
      <c r="R9" s="144"/>
    </row>
    <row r="10" spans="1:18" ht="15.75" customHeight="1">
      <c r="L10" s="215" t="s">
        <v>368</v>
      </c>
      <c r="M10" s="215"/>
      <c r="N10" s="215"/>
    </row>
    <row r="11" spans="1:18" ht="15.75" customHeight="1">
      <c r="D11" s="214" t="s">
        <v>367</v>
      </c>
      <c r="L11" s="215"/>
      <c r="M11" s="215"/>
      <c r="N11" s="215"/>
    </row>
    <row r="12" spans="1:18" ht="15.75" customHeight="1">
      <c r="D12" s="208" t="s">
        <v>369</v>
      </c>
      <c r="E12" s="208"/>
      <c r="F12" s="208"/>
      <c r="H12" s="208" t="s">
        <v>370</v>
      </c>
      <c r="I12" s="208"/>
      <c r="J12" s="208"/>
      <c r="L12" s="208" t="s">
        <v>369</v>
      </c>
      <c r="M12" s="208"/>
      <c r="N12" s="208"/>
      <c r="P12" s="208" t="s">
        <v>370</v>
      </c>
      <c r="Q12" s="208"/>
      <c r="R12" s="208"/>
    </row>
    <row r="13" spans="1:18" ht="15.75" customHeight="1">
      <c r="A13" s="210" t="s">
        <v>4</v>
      </c>
      <c r="B13" s="210" t="s">
        <v>5</v>
      </c>
      <c r="D13" s="209">
        <v>0.25</v>
      </c>
      <c r="E13" s="209">
        <v>0.5</v>
      </c>
      <c r="F13" s="209">
        <v>0.75</v>
      </c>
      <c r="H13" s="209">
        <v>0.25</v>
      </c>
      <c r="I13" s="209">
        <v>0.5</v>
      </c>
      <c r="J13" s="209">
        <v>0.75</v>
      </c>
      <c r="L13" s="209">
        <v>0.25</v>
      </c>
      <c r="M13" s="209">
        <v>0.5</v>
      </c>
      <c r="N13" s="209">
        <v>0.75</v>
      </c>
      <c r="P13" s="209">
        <v>0.25</v>
      </c>
      <c r="Q13" s="209">
        <v>0.5</v>
      </c>
      <c r="R13" s="209">
        <v>0.75</v>
      </c>
    </row>
    <row r="14" spans="1:18" s="41" customFormat="1" ht="20.25" customHeight="1">
      <c r="A14" s="201" t="s">
        <v>367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</row>
    <row r="15" spans="1:18" ht="15.75" customHeight="1">
      <c r="A15" s="204">
        <v>1</v>
      </c>
      <c r="B15" s="22" t="s">
        <v>6</v>
      </c>
      <c r="D15" s="47">
        <v>1.2562500000000001</v>
      </c>
      <c r="E15" s="47">
        <v>0.76276276276276278</v>
      </c>
      <c r="F15" s="47">
        <v>0.4731182795698925</v>
      </c>
      <c r="G15" s="47"/>
      <c r="H15" s="47">
        <v>1.104431038069482</v>
      </c>
      <c r="I15" s="47">
        <v>0.72314597572171779</v>
      </c>
      <c r="J15" s="47">
        <v>0.48815742760054776</v>
      </c>
      <c r="K15" s="47"/>
      <c r="L15" s="47">
        <f>D15</f>
        <v>1.2562500000000001</v>
      </c>
      <c r="M15" s="47">
        <f t="shared" ref="M15:N15" si="6">E15</f>
        <v>0.76276276276276278</v>
      </c>
      <c r="N15" s="47">
        <f t="shared" si="6"/>
        <v>0.4731182795698925</v>
      </c>
      <c r="O15" s="47"/>
      <c r="P15" s="47">
        <f t="shared" ref="P15:R15" si="7">H15</f>
        <v>1.104431038069482</v>
      </c>
      <c r="Q15" s="47">
        <f t="shared" si="7"/>
        <v>0.72314597572171779</v>
      </c>
      <c r="R15" s="47">
        <f t="shared" si="7"/>
        <v>0.48815742760054776</v>
      </c>
    </row>
    <row r="16" spans="1:18" s="26" customFormat="1" ht="15.75" customHeight="1">
      <c r="A16" s="213">
        <v>3</v>
      </c>
      <c r="B16" s="26" t="s">
        <v>13</v>
      </c>
      <c r="D16" s="25">
        <v>1.4698795180722892</v>
      </c>
      <c r="E16" s="25">
        <v>1.0901960784313725</v>
      </c>
      <c r="F16" s="25">
        <v>1.0210210210210211</v>
      </c>
      <c r="G16" s="25"/>
      <c r="H16" s="25">
        <v>1.2909460834181079</v>
      </c>
      <c r="I16" s="25">
        <v>0.97270471464019848</v>
      </c>
      <c r="J16" s="25">
        <v>0.97562753879804187</v>
      </c>
      <c r="K16" s="25"/>
      <c r="L16" s="25">
        <f>D58</f>
        <v>1.4879518072289157</v>
      </c>
      <c r="M16" s="25">
        <f t="shared" ref="M16:N16" si="8">E58</f>
        <v>1.0894941634241244</v>
      </c>
      <c r="N16" s="25">
        <f t="shared" si="8"/>
        <v>0.93413173652694614</v>
      </c>
      <c r="O16" s="25"/>
      <c r="P16" s="25">
        <f t="shared" ref="P16:R16" si="9">H58</f>
        <v>1.3144256274229749</v>
      </c>
      <c r="Q16" s="25">
        <f t="shared" si="9"/>
        <v>1.0208441222164681</v>
      </c>
      <c r="R16" s="25">
        <f t="shared" si="9"/>
        <v>0.90641572215867738</v>
      </c>
    </row>
    <row r="17" spans="1:18" ht="15.75" customHeight="1">
      <c r="A17" s="204">
        <v>4</v>
      </c>
      <c r="B17" s="22" t="s">
        <v>16</v>
      </c>
      <c r="D17" s="47">
        <v>1.1877729257641922</v>
      </c>
      <c r="E17" s="47">
        <v>1.146031746031746</v>
      </c>
      <c r="F17" s="47">
        <v>0.25849514563106796</v>
      </c>
      <c r="G17" s="47"/>
      <c r="H17" s="47">
        <v>1.1515559293523969</v>
      </c>
      <c r="I17" s="47">
        <v>0.96115865701119152</v>
      </c>
      <c r="J17" s="47">
        <v>0.33341726731925342</v>
      </c>
      <c r="K17" s="47"/>
      <c r="L17" s="47">
        <f>D17</f>
        <v>1.1877729257641922</v>
      </c>
      <c r="M17" s="47">
        <f t="shared" ref="M17:N17" si="10">E17</f>
        <v>1.146031746031746</v>
      </c>
      <c r="N17" s="47">
        <f t="shared" si="10"/>
        <v>0.25849514563106796</v>
      </c>
      <c r="O17" s="47"/>
      <c r="P17" s="47">
        <f t="shared" ref="P17:R17" si="11">H17</f>
        <v>1.1515559293523969</v>
      </c>
      <c r="Q17" s="47">
        <f t="shared" si="11"/>
        <v>0.96115865701119152</v>
      </c>
      <c r="R17" s="47">
        <f t="shared" si="11"/>
        <v>0.33341726731925342</v>
      </c>
    </row>
    <row r="18" spans="1:18" s="26" customFormat="1" ht="15.75" customHeight="1">
      <c r="A18" s="213">
        <v>5</v>
      </c>
      <c r="B18" s="26" t="s">
        <v>20</v>
      </c>
      <c r="D18" s="25">
        <v>1.1159420289855073</v>
      </c>
      <c r="E18" s="25">
        <v>1.0809523809523809</v>
      </c>
      <c r="F18" s="25">
        <v>1.0743034055727554</v>
      </c>
      <c r="G18" s="25"/>
      <c r="H18" s="25">
        <v>1.1003851709195955</v>
      </c>
      <c r="I18" s="25">
        <v>1.0594483195941662</v>
      </c>
      <c r="J18" s="25">
        <v>1.033799290632172</v>
      </c>
      <c r="K18" s="25"/>
      <c r="L18" s="25">
        <f>AVERAGE(D61:D62)</f>
        <v>1.1010007412898442</v>
      </c>
      <c r="M18" s="25">
        <f>AVERAGE(E61:E62)</f>
        <v>1.0380975568446458</v>
      </c>
      <c r="N18" s="25">
        <f>AVERAGE(F61:F62)</f>
        <v>0.9749410503751339</v>
      </c>
      <c r="O18" s="25"/>
      <c r="P18" s="25">
        <f>AVERAGE(H61:H62)</f>
        <v>1.0922266395783038</v>
      </c>
      <c r="Q18" s="25">
        <f>AVERAGE(I61:I62)</f>
        <v>1.0246030884972726</v>
      </c>
      <c r="R18" s="25">
        <f>AVERAGE(J61:J62)</f>
        <v>0.94994844780265875</v>
      </c>
    </row>
    <row r="19" spans="1:18" ht="15.75" customHeight="1">
      <c r="A19" s="204">
        <v>9</v>
      </c>
      <c r="B19" s="22" t="s">
        <v>24</v>
      </c>
      <c r="D19" s="47">
        <v>0.95270270270270274</v>
      </c>
      <c r="E19" s="47">
        <v>1.0260416666666667</v>
      </c>
      <c r="F19" s="47">
        <v>1.1043478260869566</v>
      </c>
      <c r="G19" s="47"/>
      <c r="H19" s="47">
        <v>0.97708674304418985</v>
      </c>
      <c r="I19" s="47">
        <v>1.0171990171990173</v>
      </c>
      <c r="J19" s="47">
        <v>1.0961035184646699</v>
      </c>
      <c r="K19" s="47"/>
      <c r="L19" s="47">
        <f>AVERAGE(D64:D66)</f>
        <v>0.96617214898701154</v>
      </c>
      <c r="M19" s="47">
        <f>AVERAGE(E64:E66)</f>
        <v>0.96488342258387361</v>
      </c>
      <c r="N19" s="47">
        <f>AVERAGE(F64:F66)</f>
        <v>0.89898990832091374</v>
      </c>
      <c r="O19" s="47"/>
      <c r="P19" s="47">
        <f>AVERAGE(H64:H66)</f>
        <v>0.95853033699151002</v>
      </c>
      <c r="Q19" s="47">
        <f>AVERAGE(I64:I66)</f>
        <v>0.95623412000541963</v>
      </c>
      <c r="R19" s="47">
        <f>AVERAGE(J64:J66)</f>
        <v>0.87493433241282836</v>
      </c>
    </row>
    <row r="20" spans="1:18" s="26" customFormat="1" ht="15.75" customHeight="1">
      <c r="A20" s="213">
        <v>11</v>
      </c>
      <c r="B20" s="26" t="s">
        <v>29</v>
      </c>
      <c r="D20" s="25">
        <v>1.1274509803921569</v>
      </c>
      <c r="E20" s="25">
        <v>1.28515625</v>
      </c>
      <c r="F20" s="25">
        <v>1.3695652173913044</v>
      </c>
      <c r="G20" s="25"/>
      <c r="H20" s="25">
        <v>1.0907574240907574</v>
      </c>
      <c r="I20" s="25">
        <v>1.151909128233201</v>
      </c>
      <c r="J20" s="25">
        <v>1.2434801428416837</v>
      </c>
      <c r="K20" s="25"/>
      <c r="L20" s="25">
        <f>AVERAGE(D68:D69)</f>
        <v>1.2460614369365182</v>
      </c>
      <c r="M20" s="25">
        <f>AVERAGE(E68:E69)</f>
        <v>1.2926864801864801</v>
      </c>
      <c r="N20" s="25">
        <f>AVERAGE(F68:F69)</f>
        <v>1.4374988531057895</v>
      </c>
      <c r="O20" s="25"/>
      <c r="P20" s="25">
        <f>AVERAGE(H68:H69)</f>
        <v>1.1623607802045903</v>
      </c>
      <c r="Q20" s="25">
        <f>AVERAGE(I68:I69)</f>
        <v>1.1973559372015052</v>
      </c>
      <c r="R20" s="25">
        <f>AVERAGE(J68:J69)</f>
        <v>1.29846341094022</v>
      </c>
    </row>
    <row r="21" spans="1:18" ht="15.75" customHeight="1">
      <c r="A21" s="204">
        <v>13</v>
      </c>
      <c r="B21" s="22" t="s">
        <v>33</v>
      </c>
      <c r="D21" s="47">
        <v>0.99024390243902438</v>
      </c>
      <c r="E21" s="47">
        <v>1.20817843866171</v>
      </c>
      <c r="F21" s="47">
        <v>1.1694444444444445</v>
      </c>
      <c r="G21" s="47"/>
      <c r="H21" s="47">
        <v>1.078740157480315</v>
      </c>
      <c r="I21" s="47">
        <v>1.1442428035043806</v>
      </c>
      <c r="J21" s="47">
        <v>1.1745973645680821</v>
      </c>
      <c r="K21" s="47"/>
      <c r="L21" s="47">
        <f>AVERAGE(D71:D77)</f>
        <v>0.98619477951154522</v>
      </c>
      <c r="M21" s="47">
        <f>AVERAGE(E71:E77)</f>
        <v>1.121775789926188</v>
      </c>
      <c r="N21" s="47">
        <f>AVERAGE(F71:F77)</f>
        <v>1.1788405152410841</v>
      </c>
      <c r="O21" s="47"/>
      <c r="P21" s="47">
        <f>AVERAGE(H71:H77)</f>
        <v>1.0614618251051882</v>
      </c>
      <c r="Q21" s="47">
        <f>AVERAGE(I71:I77)</f>
        <v>1.1162160685972513</v>
      </c>
      <c r="R21" s="47">
        <f>AVERAGE(J71:J77)</f>
        <v>1.1247055808419115</v>
      </c>
    </row>
    <row r="22" spans="1:18" s="26" customFormat="1" ht="15.75" customHeight="1">
      <c r="A22" s="213">
        <v>14</v>
      </c>
      <c r="B22" s="26" t="s">
        <v>48</v>
      </c>
      <c r="D22" s="25">
        <v>1.0565476190476191</v>
      </c>
      <c r="E22" s="25">
        <v>1.0784313725490196</v>
      </c>
      <c r="F22" s="25">
        <v>1.0609523809523809</v>
      </c>
      <c r="G22" s="25"/>
      <c r="H22" s="25">
        <v>1.0125217770034842</v>
      </c>
      <c r="I22" s="25">
        <v>1.0006982021295165</v>
      </c>
      <c r="J22" s="25">
        <v>1.0472650771388499</v>
      </c>
      <c r="K22" s="25"/>
      <c r="L22" s="25">
        <f>AVERAGE(D79:D81)</f>
        <v>1.0565739075276186</v>
      </c>
      <c r="M22" s="25">
        <f>AVERAGE(E79:E81)</f>
        <v>1.0790750879791169</v>
      </c>
      <c r="N22" s="25">
        <f>AVERAGE(F79:F81)</f>
        <v>0.99972151796852993</v>
      </c>
      <c r="O22" s="25"/>
      <c r="P22" s="25">
        <f>AVERAGE(H79:H81)</f>
        <v>0.97937681504783092</v>
      </c>
      <c r="Q22" s="25">
        <f>AVERAGE(I79:I81)</f>
        <v>1.0351295742407187</v>
      </c>
      <c r="R22" s="25">
        <f>AVERAGE(J79:J81)</f>
        <v>1.0216055165328755</v>
      </c>
    </row>
    <row r="23" spans="1:18" ht="15.75" customHeight="1">
      <c r="A23" s="204">
        <v>15</v>
      </c>
      <c r="B23" s="22" t="s">
        <v>59</v>
      </c>
      <c r="D23" s="47">
        <v>0.97599999999999998</v>
      </c>
      <c r="E23" s="47">
        <v>1.0302013422818792</v>
      </c>
      <c r="F23" s="47">
        <v>1.0384615384615385</v>
      </c>
      <c r="G23" s="47"/>
      <c r="H23" s="47">
        <v>0.98808669441653507</v>
      </c>
      <c r="I23" s="47">
        <v>0.96799537839399197</v>
      </c>
      <c r="J23" s="47">
        <v>1.0713714514194321</v>
      </c>
      <c r="K23" s="47"/>
      <c r="L23" s="47">
        <f>D23</f>
        <v>0.97599999999999998</v>
      </c>
      <c r="M23" s="47">
        <f t="shared" ref="M23:N23" si="12">E23</f>
        <v>1.0302013422818792</v>
      </c>
      <c r="N23" s="47">
        <f t="shared" si="12"/>
        <v>1.0384615384615385</v>
      </c>
      <c r="O23" s="47"/>
      <c r="P23" s="47">
        <f t="shared" ref="P23:R23" si="13">H23</f>
        <v>0.98808669441653507</v>
      </c>
      <c r="Q23" s="47">
        <f t="shared" si="13"/>
        <v>0.96799537839399197</v>
      </c>
      <c r="R23" s="47">
        <f t="shared" si="13"/>
        <v>1.0713714514194321</v>
      </c>
    </row>
    <row r="24" spans="1:18" s="26" customFormat="1" ht="15.75" customHeight="1">
      <c r="A24" s="213">
        <v>16</v>
      </c>
      <c r="B24" s="26" t="s">
        <v>61</v>
      </c>
      <c r="D24" s="25">
        <v>1</v>
      </c>
      <c r="E24" s="25">
        <v>1.1100000000000001</v>
      </c>
      <c r="F24" s="25">
        <v>1.3138075313807531</v>
      </c>
      <c r="G24" s="25"/>
      <c r="H24" s="25">
        <v>0.97904062229904931</v>
      </c>
      <c r="I24" s="25">
        <v>1.0853842290306379</v>
      </c>
      <c r="J24" s="25">
        <v>1.2599439775910364</v>
      </c>
      <c r="K24" s="25"/>
      <c r="L24" s="25">
        <f>AVERAGE(D84:D87)</f>
        <v>1.2010945198644243</v>
      </c>
      <c r="M24" s="25">
        <f>AVERAGE(E84:E87)</f>
        <v>1.3142732778612958</v>
      </c>
      <c r="N24" s="25">
        <f>AVERAGE(F84:F87)</f>
        <v>1.4589467870549258</v>
      </c>
      <c r="O24" s="25"/>
      <c r="P24" s="25">
        <f>AVERAGE(H84:H87)</f>
        <v>1.1830106625887207</v>
      </c>
      <c r="Q24" s="25">
        <f>AVERAGE(I84:I87)</f>
        <v>1.2940945035134017</v>
      </c>
      <c r="R24" s="25">
        <f>AVERAGE(J84:J87)</f>
        <v>1.4018389553961228</v>
      </c>
    </row>
    <row r="25" spans="1:18" ht="15.75" customHeight="1">
      <c r="A25" s="204">
        <v>19</v>
      </c>
      <c r="B25" s="22" t="s">
        <v>73</v>
      </c>
      <c r="D25" s="47">
        <v>1.2032520325203253</v>
      </c>
      <c r="E25" s="47">
        <v>0.89784946236559138</v>
      </c>
      <c r="F25" s="47">
        <v>0.79166666666666663</v>
      </c>
      <c r="G25" s="47"/>
      <c r="H25" s="47">
        <v>1.1381561055208049</v>
      </c>
      <c r="I25" s="47">
        <v>0.87297879985627025</v>
      </c>
      <c r="J25" s="47">
        <v>0.73927465723131358</v>
      </c>
      <c r="K25" s="47"/>
      <c r="L25" s="47">
        <f>AVERAGE(D89:D90)</f>
        <v>1.4245689655172413</v>
      </c>
      <c r="M25" s="47">
        <f>AVERAGE(E89:E90)</f>
        <v>1.1869983643348929</v>
      </c>
      <c r="N25" s="47">
        <f>AVERAGE(F89:F90)</f>
        <v>0.67456422633413782</v>
      </c>
      <c r="O25" s="47"/>
      <c r="P25" s="47">
        <f>AVERAGE(H89:H90)</f>
        <v>1.3635220691660916</v>
      </c>
      <c r="Q25" s="47">
        <f>AVERAGE(I89:I90)</f>
        <v>1.2214871753654073</v>
      </c>
      <c r="R25" s="47">
        <f>AVERAGE(J89:J90)</f>
        <v>0.96797762172309365</v>
      </c>
    </row>
    <row r="26" spans="1:18" s="26" customFormat="1" ht="15.75" customHeight="1">
      <c r="A26" s="213">
        <v>22</v>
      </c>
      <c r="B26" s="26" t="s">
        <v>78</v>
      </c>
      <c r="D26" s="25">
        <v>3.2896551724137932</v>
      </c>
      <c r="E26" s="25">
        <v>2.1557093425605536</v>
      </c>
      <c r="F26" s="25">
        <v>1.6155419222903886</v>
      </c>
      <c r="G26" s="25"/>
      <c r="H26" s="25">
        <v>2.188328236493374</v>
      </c>
      <c r="I26" s="25">
        <v>1.3518496204361972</v>
      </c>
      <c r="J26" s="25">
        <v>1.6615874459858995</v>
      </c>
      <c r="K26" s="25"/>
      <c r="L26" s="25">
        <f>D92</f>
        <v>3.278481012658228</v>
      </c>
      <c r="M26" s="25">
        <f>E92</f>
        <v>1.3269639065817409</v>
      </c>
      <c r="N26" s="25">
        <f>F92</f>
        <v>1.5762376237623763</v>
      </c>
      <c r="O26" s="25"/>
      <c r="P26" s="25">
        <f>H92</f>
        <v>2.0630252100840338</v>
      </c>
      <c r="Q26" s="25">
        <f>I92</f>
        <v>1.298326601269475</v>
      </c>
      <c r="R26" s="25">
        <f>J92</f>
        <v>1.6555213374395072</v>
      </c>
    </row>
    <row r="27" spans="1:18" ht="15.75" customHeight="1">
      <c r="A27" s="204">
        <v>23</v>
      </c>
      <c r="B27" s="22" t="s">
        <v>80</v>
      </c>
      <c r="D27" s="47">
        <v>0.97419354838709682</v>
      </c>
      <c r="E27" s="47">
        <v>0.97409326424870468</v>
      </c>
      <c r="F27" s="47">
        <v>1.0524017467248907</v>
      </c>
      <c r="G27" s="47"/>
      <c r="H27" s="47">
        <v>0.93888054900278795</v>
      </c>
      <c r="I27" s="47">
        <v>0.95168578380257207</v>
      </c>
      <c r="J27" s="47">
        <v>1.0052287581699346</v>
      </c>
      <c r="K27" s="47"/>
      <c r="L27" s="47">
        <f>D94</f>
        <v>1.0258064516129033</v>
      </c>
      <c r="M27" s="47">
        <f>E94</f>
        <v>1.0104712041884816</v>
      </c>
      <c r="N27" s="47">
        <f>F94</f>
        <v>1.0877192982456141</v>
      </c>
      <c r="O27" s="47"/>
      <c r="P27" s="47">
        <f>H94</f>
        <v>1.0010914647456888</v>
      </c>
      <c r="Q27" s="47">
        <f>I94</f>
        <v>0.98753073410607661</v>
      </c>
      <c r="R27" s="47">
        <f>J94</f>
        <v>1.063879894024139</v>
      </c>
    </row>
    <row r="28" spans="1:18" s="26" customFormat="1" ht="15.75" customHeight="1">
      <c r="A28" s="213">
        <v>24</v>
      </c>
      <c r="B28" s="26" t="s">
        <v>83</v>
      </c>
      <c r="D28" s="25">
        <v>0.96621621621621623</v>
      </c>
      <c r="E28" s="25">
        <v>1.0219780219780219</v>
      </c>
      <c r="F28" s="25">
        <v>0.98916967509025266</v>
      </c>
      <c r="G28" s="25"/>
      <c r="H28" s="25">
        <v>1.0011646866992778</v>
      </c>
      <c r="I28" s="25">
        <v>1.0134611838465795</v>
      </c>
      <c r="J28" s="25">
        <v>1.1642594165958653</v>
      </c>
      <c r="K28" s="25"/>
      <c r="L28" s="25">
        <f>D96</f>
        <v>0.96621621621621623</v>
      </c>
      <c r="M28" s="25">
        <f>E96</f>
        <v>1.0219780219780219</v>
      </c>
      <c r="N28" s="25">
        <f>F96</f>
        <v>0.98916967509025266</v>
      </c>
      <c r="O28" s="25"/>
      <c r="P28" s="25">
        <f>H96</f>
        <v>1.0011646866992778</v>
      </c>
      <c r="Q28" s="25">
        <f>I96</f>
        <v>1.0134611838465795</v>
      </c>
      <c r="R28" s="25">
        <f>J96</f>
        <v>1.1642594165958653</v>
      </c>
    </row>
    <row r="29" spans="1:18" ht="15.75" customHeight="1">
      <c r="A29" s="204">
        <v>25</v>
      </c>
      <c r="B29" s="22" t="s">
        <v>85</v>
      </c>
      <c r="D29" s="47">
        <v>2.1385281385281387</v>
      </c>
      <c r="E29" s="47">
        <v>1.8109965635738832</v>
      </c>
      <c r="F29" s="47">
        <v>1.8264984227129337</v>
      </c>
      <c r="G29" s="47"/>
      <c r="H29" s="47">
        <v>2.215962441314554</v>
      </c>
      <c r="I29" s="47">
        <v>1.8695099818511798</v>
      </c>
      <c r="J29" s="47">
        <v>1.1845574387947269</v>
      </c>
      <c r="K29" s="47"/>
      <c r="L29" s="47">
        <f>D98</f>
        <v>2.1385281385281387</v>
      </c>
      <c r="M29" s="47">
        <f>E98</f>
        <v>1.8109965635738832</v>
      </c>
      <c r="N29" s="47">
        <f>F98</f>
        <v>1.8264984227129337</v>
      </c>
      <c r="O29" s="47"/>
      <c r="P29" s="47">
        <f>H98</f>
        <v>2.215962441314554</v>
      </c>
      <c r="Q29" s="47">
        <f>I98</f>
        <v>1.8695099818511798</v>
      </c>
      <c r="R29" s="47">
        <f>J98</f>
        <v>1.1845574387947269</v>
      </c>
    </row>
    <row r="30" spans="1:18" s="26" customFormat="1" ht="15.75" customHeight="1">
      <c r="A30" s="213">
        <v>26</v>
      </c>
      <c r="B30" s="26" t="s">
        <v>87</v>
      </c>
      <c r="D30" s="25">
        <v>1.31055900621118</v>
      </c>
      <c r="E30" s="25">
        <v>1.3653846153846154</v>
      </c>
      <c r="F30" s="25">
        <v>1.504</v>
      </c>
      <c r="G30" s="25"/>
      <c r="H30" s="25">
        <v>1.2686724174205766</v>
      </c>
      <c r="I30" s="25">
        <v>1.2722419928825623</v>
      </c>
      <c r="J30" s="25">
        <v>1.4154286493117079</v>
      </c>
      <c r="K30" s="25"/>
      <c r="L30" s="25">
        <f>AVERAGE(D100:D101)</f>
        <v>1.0830745341614907</v>
      </c>
      <c r="M30" s="25">
        <f>AVERAGE(E100:E101)</f>
        <v>1.3123678646934462</v>
      </c>
      <c r="N30" s="25">
        <f>AVERAGE(F100:F101)</f>
        <v>1.2686188199961026</v>
      </c>
      <c r="O30" s="25"/>
      <c r="P30" s="25">
        <f>AVERAGE(H100:H101)</f>
        <v>1.0739394737048644</v>
      </c>
      <c r="Q30" s="25">
        <f>AVERAGE(I100:I101)</f>
        <v>1.2611801121913655</v>
      </c>
      <c r="R30" s="25">
        <f>AVERAGE(J100:J101)</f>
        <v>1.2101687581674758</v>
      </c>
    </row>
    <row r="31" spans="1:18" ht="15.75" customHeight="1">
      <c r="A31" s="204">
        <v>27</v>
      </c>
      <c r="B31" s="22" t="s">
        <v>96</v>
      </c>
      <c r="D31" s="47">
        <v>1.0703125</v>
      </c>
      <c r="E31" s="47">
        <v>1.0921052631578947</v>
      </c>
      <c r="F31" s="47">
        <v>1.1751412429378532</v>
      </c>
      <c r="G31" s="47"/>
      <c r="H31" s="47">
        <v>1.0165180912427898</v>
      </c>
      <c r="I31" s="47">
        <v>1.0903641207815276</v>
      </c>
      <c r="J31" s="47">
        <v>1.1238185255198487</v>
      </c>
      <c r="K31" s="47"/>
      <c r="L31" s="47">
        <f>D103</f>
        <v>1</v>
      </c>
      <c r="M31" s="47">
        <f>E103</f>
        <v>1.0657894736842106</v>
      </c>
      <c r="N31" s="47">
        <f>F103</f>
        <v>1.095505617977528</v>
      </c>
      <c r="O31" s="47"/>
      <c r="P31" s="47">
        <f>H103</f>
        <v>0.99450836820083677</v>
      </c>
      <c r="Q31" s="47">
        <f>I103</f>
        <v>1.0347191508182221</v>
      </c>
      <c r="R31" s="47">
        <f>J103</f>
        <v>1.0459469555472545</v>
      </c>
    </row>
    <row r="32" spans="1:18" s="26" customFormat="1" ht="15.75" customHeight="1">
      <c r="A32" s="213">
        <v>30</v>
      </c>
      <c r="B32" s="26" t="s">
        <v>99</v>
      </c>
      <c r="D32" s="25">
        <v>1.576271186440678</v>
      </c>
      <c r="E32" s="25">
        <v>1.072072072072072</v>
      </c>
      <c r="F32" s="25">
        <v>2.1538461538461537</v>
      </c>
      <c r="G32" s="25"/>
      <c r="H32" s="25">
        <v>1.5090960773166573</v>
      </c>
      <c r="I32" s="25">
        <v>1.0352208896310915</v>
      </c>
      <c r="J32" s="25">
        <v>2.0864864864864865</v>
      </c>
      <c r="K32" s="25"/>
      <c r="L32" s="25">
        <f>D105</f>
        <v>1.4059405940594059</v>
      </c>
      <c r="M32" s="25">
        <f>E105</f>
        <v>1.6363636363636365</v>
      </c>
      <c r="N32" s="25">
        <f>F105</f>
        <v>2.4542124542124544</v>
      </c>
      <c r="O32" s="25"/>
      <c r="P32" s="25">
        <f>H105</f>
        <v>1.3985631200821074</v>
      </c>
      <c r="Q32" s="25">
        <f>I105</f>
        <v>1.6288951841359773</v>
      </c>
      <c r="R32" s="25">
        <f>J105</f>
        <v>2.4052354489616845</v>
      </c>
    </row>
    <row r="33" spans="1:18" ht="15.75" customHeight="1">
      <c r="A33" s="204">
        <v>31</v>
      </c>
      <c r="B33" s="22" t="s">
        <v>103</v>
      </c>
      <c r="D33" s="47">
        <v>1.0307692307692307</v>
      </c>
      <c r="E33" s="47">
        <v>0.97701149425287359</v>
      </c>
      <c r="F33" s="47">
        <v>1.0747663551401869</v>
      </c>
      <c r="G33" s="47"/>
      <c r="H33" s="47">
        <v>0.96181445412608924</v>
      </c>
      <c r="I33" s="47">
        <v>1.0035763957878006</v>
      </c>
      <c r="J33" s="47">
        <v>1.0104166666666667</v>
      </c>
      <c r="K33" s="47"/>
      <c r="L33" s="47">
        <f>D107</f>
        <v>1.0743801652892562</v>
      </c>
      <c r="M33" s="47">
        <f>E107</f>
        <v>1.0059523809523809</v>
      </c>
      <c r="N33" s="47">
        <f>F107</f>
        <v>1.0735294117647058</v>
      </c>
      <c r="O33" s="47"/>
      <c r="P33" s="47">
        <f>H107</f>
        <v>1.0287913340935007</v>
      </c>
      <c r="Q33" s="47">
        <f>I107</f>
        <v>1.0082828282828282</v>
      </c>
      <c r="R33" s="47">
        <f>J107</f>
        <v>1.1086529884032115</v>
      </c>
    </row>
    <row r="34" spans="1:18" s="26" customFormat="1" ht="15.75" customHeight="1">
      <c r="A34" s="213">
        <v>38</v>
      </c>
      <c r="B34" s="26" t="s">
        <v>107</v>
      </c>
      <c r="D34" s="25">
        <v>1.098360655737705</v>
      </c>
      <c r="E34" s="25">
        <v>1.21875</v>
      </c>
      <c r="F34" s="25">
        <v>1.2647058823529411</v>
      </c>
      <c r="G34" s="25"/>
      <c r="H34" s="25">
        <v>1.0571194315386718</v>
      </c>
      <c r="I34" s="25">
        <v>1.1699291961682632</v>
      </c>
      <c r="J34" s="25">
        <v>1.1959856396866841</v>
      </c>
      <c r="K34" s="25"/>
      <c r="L34" s="25">
        <f>AVERAGE(D108:D109)</f>
        <v>1.0817006530721045</v>
      </c>
      <c r="M34" s="25">
        <f>AVERAGE(E108:E109)</f>
        <v>1.1659787735849056</v>
      </c>
      <c r="N34" s="25">
        <f>AVERAGE(F108:F109)</f>
        <v>1.2610658124635994</v>
      </c>
      <c r="O34" s="25"/>
      <c r="P34" s="25">
        <f>AVERAGE(H108:H109)</f>
        <v>1.0443876378472581</v>
      </c>
      <c r="Q34" s="25">
        <f>AVERAGE(I108:I109)</f>
        <v>1.1200872653099649</v>
      </c>
      <c r="R34" s="25">
        <f>AVERAGE(J108:J109)</f>
        <v>1.2005336546890772</v>
      </c>
    </row>
    <row r="35" spans="1:18" ht="15.75" customHeight="1">
      <c r="A35" s="204">
        <v>39</v>
      </c>
      <c r="B35" s="22" t="s">
        <v>110</v>
      </c>
      <c r="D35" s="47">
        <v>1.0737704918032787</v>
      </c>
      <c r="E35" s="47">
        <v>1.8027210884353742</v>
      </c>
      <c r="F35" s="47">
        <v>3.6770833333333335</v>
      </c>
      <c r="G35" s="47"/>
      <c r="H35" s="47">
        <v>1.0843672456575681</v>
      </c>
      <c r="I35" s="47">
        <v>1.3304889298892988</v>
      </c>
      <c r="J35" s="47">
        <v>2.3148898678414098</v>
      </c>
      <c r="K35" s="47"/>
      <c r="L35" s="47">
        <f>D35</f>
        <v>1.0737704918032787</v>
      </c>
      <c r="M35" s="47">
        <f t="shared" ref="M35:N35" si="14">E35</f>
        <v>1.8027210884353742</v>
      </c>
      <c r="N35" s="47">
        <f t="shared" si="14"/>
        <v>3.6770833333333335</v>
      </c>
      <c r="O35" s="47"/>
      <c r="P35" s="47">
        <f t="shared" ref="P35:R35" si="15">H35</f>
        <v>1.0843672456575681</v>
      </c>
      <c r="Q35" s="47">
        <f t="shared" si="15"/>
        <v>1.3304889298892988</v>
      </c>
      <c r="R35" s="47">
        <f t="shared" si="15"/>
        <v>2.3148898678414098</v>
      </c>
    </row>
    <row r="36" spans="1:18" s="26" customFormat="1" ht="15.75" customHeight="1">
      <c r="A36" s="213">
        <v>40</v>
      </c>
      <c r="B36" s="26" t="s">
        <v>112</v>
      </c>
      <c r="D36" s="25">
        <v>1.2816091954022988</v>
      </c>
      <c r="E36" s="25">
        <v>1.2954545454545454</v>
      </c>
      <c r="F36" s="25">
        <v>1.4036363636363636</v>
      </c>
      <c r="G36" s="25"/>
      <c r="H36" s="25">
        <v>1.2202575437247742</v>
      </c>
      <c r="I36" s="25">
        <v>1.2402080783353733</v>
      </c>
      <c r="J36" s="25">
        <v>1.2929749541844837</v>
      </c>
      <c r="K36" s="25"/>
      <c r="L36" s="25">
        <f>AVERAGE(D113:D115)</f>
        <v>1.3359582791621296</v>
      </c>
      <c r="M36" s="25">
        <f>AVERAGE(E113:E115)</f>
        <v>1.3622203746004207</v>
      </c>
      <c r="N36" s="25">
        <f>AVERAGE(F113:F115)</f>
        <v>1.3787979217718502</v>
      </c>
      <c r="O36" s="25"/>
      <c r="P36" s="25">
        <f>AVERAGE(H113:H115)</f>
        <v>1.3064071192190261</v>
      </c>
      <c r="Q36" s="25">
        <f>AVERAGE(I113:I115)</f>
        <v>1.2858598953279579</v>
      </c>
      <c r="R36" s="25">
        <f>AVERAGE(J113:J115)</f>
        <v>1.3254831148870985</v>
      </c>
    </row>
    <row r="37" spans="1:18" ht="15.75" customHeight="1">
      <c r="A37" s="204">
        <v>42</v>
      </c>
      <c r="B37" s="22" t="s">
        <v>119</v>
      </c>
      <c r="D37" s="47">
        <v>1.15625</v>
      </c>
      <c r="E37" s="47">
        <v>1.2467532467532467</v>
      </c>
      <c r="F37" s="47">
        <v>1.3854748603351956</v>
      </c>
      <c r="G37" s="47"/>
      <c r="H37" s="47">
        <v>1.1553773845728503</v>
      </c>
      <c r="I37" s="47">
        <v>1.2067736185383244</v>
      </c>
      <c r="J37" s="47">
        <v>1.2960227272727274</v>
      </c>
      <c r="K37" s="47"/>
      <c r="L37" s="47">
        <f>D117</f>
        <v>1.1007751937984496</v>
      </c>
      <c r="M37" s="47">
        <f>E117</f>
        <v>1.1623376623376624</v>
      </c>
      <c r="N37" s="47">
        <f>F117</f>
        <v>1.2458100558659218</v>
      </c>
      <c r="O37" s="47"/>
      <c r="P37" s="47">
        <f>H117</f>
        <v>1.0990099009900991</v>
      </c>
      <c r="Q37" s="47">
        <f>I117</f>
        <v>1.1499110320284698</v>
      </c>
      <c r="R37" s="47">
        <f>J117</f>
        <v>1.2401771956856702</v>
      </c>
    </row>
    <row r="38" spans="1:18" s="26" customFormat="1" ht="15.75" customHeight="1">
      <c r="A38" s="213">
        <v>43</v>
      </c>
      <c r="B38" s="26" t="s">
        <v>122</v>
      </c>
      <c r="D38" s="25">
        <v>0.80800000000000005</v>
      </c>
      <c r="E38" s="25">
        <v>0.94630872483221473</v>
      </c>
      <c r="F38" s="25">
        <v>0.94797687861271673</v>
      </c>
      <c r="G38" s="25"/>
      <c r="H38" s="25">
        <v>0.86830102622576966</v>
      </c>
      <c r="I38" s="25">
        <v>0.92760284991955877</v>
      </c>
      <c r="J38" s="25">
        <v>1.0615384615384615</v>
      </c>
      <c r="K38" s="25"/>
      <c r="L38" s="25">
        <f>D119</f>
        <v>0.80800000000000005</v>
      </c>
      <c r="M38" s="25">
        <f>E119</f>
        <v>0.94630872483221473</v>
      </c>
      <c r="N38" s="25">
        <f>F119</f>
        <v>0.94797687861271673</v>
      </c>
      <c r="O38" s="25"/>
      <c r="P38" s="25">
        <f>H119</f>
        <v>0.86830102622576966</v>
      </c>
      <c r="Q38" s="25">
        <f>I119</f>
        <v>0.92760284991955877</v>
      </c>
      <c r="R38" s="25">
        <f>J119</f>
        <v>1.0615384615384615</v>
      </c>
    </row>
    <row r="39" spans="1:18" ht="15.75" customHeight="1">
      <c r="A39" s="204">
        <v>44</v>
      </c>
      <c r="B39" s="22" t="s">
        <v>128</v>
      </c>
      <c r="D39" s="47">
        <v>1.0491803278688525</v>
      </c>
      <c r="E39" s="47">
        <v>1.3254901960784313</v>
      </c>
      <c r="F39" s="47">
        <v>1.5816993464052287</v>
      </c>
      <c r="G39" s="47"/>
      <c r="H39" s="47">
        <v>1.0338736492103076</v>
      </c>
      <c r="I39" s="47">
        <v>1.1142946122703208</v>
      </c>
      <c r="J39" s="47">
        <v>1.3715119228817858</v>
      </c>
      <c r="K39" s="47"/>
      <c r="L39" s="47">
        <f>AVERAGE(D121:D122)</f>
        <v>1.5298763736263736</v>
      </c>
      <c r="M39" s="47">
        <f>AVERAGE(E121:E122)</f>
        <v>1.3728227091113259</v>
      </c>
      <c r="N39" s="47">
        <f>AVERAGE(F121:F122)</f>
        <v>1.5884570341092079</v>
      </c>
      <c r="O39" s="47"/>
      <c r="P39" s="47">
        <f>AVERAGE(H121:H122)</f>
        <v>1.3286014620919762</v>
      </c>
      <c r="Q39" s="47">
        <f>AVERAGE(I121:I122)</f>
        <v>1.3127601327189804</v>
      </c>
      <c r="R39" s="47">
        <f>AVERAGE(J121:J122)</f>
        <v>1.3454006648524011</v>
      </c>
    </row>
    <row r="40" spans="1:18" s="26" customFormat="1" ht="15.75" customHeight="1">
      <c r="A40" s="213">
        <v>45</v>
      </c>
      <c r="B40" s="26" t="s">
        <v>132</v>
      </c>
      <c r="D40" s="25">
        <v>1.16793893129771</v>
      </c>
      <c r="E40" s="25">
        <v>1.2592592592592593</v>
      </c>
      <c r="F40" s="25">
        <v>1.2864321608040201</v>
      </c>
      <c r="G40" s="25"/>
      <c r="H40" s="25">
        <v>1.1426721905748316</v>
      </c>
      <c r="I40" s="25">
        <v>1.2145689835107494</v>
      </c>
      <c r="J40" s="25">
        <v>1.2667464114832536</v>
      </c>
      <c r="K40" s="25"/>
      <c r="L40" s="25">
        <f>AVERAGE(D124:D128)</f>
        <v>1.174108296986295</v>
      </c>
      <c r="M40" s="25">
        <f>AVERAGE(E124:E128)</f>
        <v>1.2462118189588953</v>
      </c>
      <c r="N40" s="25">
        <f>AVERAGE(F124:F128)</f>
        <v>1.3265289841882189</v>
      </c>
      <c r="O40" s="25"/>
      <c r="P40" s="25">
        <f>AVERAGE(H124:H128)</f>
        <v>1.1497666656045724</v>
      </c>
      <c r="Q40" s="25">
        <f>AVERAGE(I124:I128)</f>
        <v>1.2072514665499923</v>
      </c>
      <c r="R40" s="25">
        <f>AVERAGE(J124:J128)</f>
        <v>1.276787805875305</v>
      </c>
    </row>
    <row r="41" spans="1:18" ht="15.75" customHeight="1">
      <c r="A41" s="204">
        <v>50</v>
      </c>
      <c r="B41" s="22" t="s">
        <v>140</v>
      </c>
      <c r="D41" s="47">
        <v>1.1492537313432836</v>
      </c>
      <c r="E41" s="47">
        <v>1.1310861423220975</v>
      </c>
      <c r="F41" s="47">
        <v>1.1130434782608696</v>
      </c>
      <c r="G41" s="47"/>
      <c r="H41" s="47">
        <v>1.0972480162080027</v>
      </c>
      <c r="I41" s="47">
        <v>1.0685102142501246</v>
      </c>
      <c r="J41" s="47">
        <v>1.0635092556124459</v>
      </c>
      <c r="K41" s="47"/>
      <c r="L41" s="47">
        <f>AVERAGE(D130:D135)</f>
        <v>1.3206585473512802</v>
      </c>
      <c r="M41" s="47">
        <f>AVERAGE(E130:E135)</f>
        <v>1.1886026306724826</v>
      </c>
      <c r="N41" s="47">
        <f>AVERAGE(F130:F135)</f>
        <v>1.1040237678555023</v>
      </c>
      <c r="O41" s="47"/>
      <c r="P41" s="47">
        <f>AVERAGE(H130:H135)</f>
        <v>1.2753705052939885</v>
      </c>
      <c r="Q41" s="47">
        <f>AVERAGE(I130:I135)</f>
        <v>1.1559958505655401</v>
      </c>
      <c r="R41" s="47">
        <f>AVERAGE(J130:J135)</f>
        <v>1.0768881730841953</v>
      </c>
    </row>
    <row r="42" spans="1:18" s="26" customFormat="1" ht="15.75" customHeight="1">
      <c r="A42" s="213">
        <v>51</v>
      </c>
      <c r="B42" s="26" t="s">
        <v>148</v>
      </c>
      <c r="D42" s="25">
        <v>1.2549999999999999</v>
      </c>
      <c r="E42" s="25">
        <v>1.3154121863799284</v>
      </c>
      <c r="F42" s="25">
        <v>1.4177545691906006</v>
      </c>
      <c r="G42" s="25"/>
      <c r="H42" s="25">
        <v>1.1777948816624977</v>
      </c>
      <c r="I42" s="25">
        <v>1.2433597552496176</v>
      </c>
      <c r="J42" s="25">
        <v>1.2765023977145189</v>
      </c>
      <c r="K42" s="25"/>
      <c r="L42" s="25">
        <f>AVERAGE(D137:D142)</f>
        <v>1.5410555355786126</v>
      </c>
      <c r="M42" s="25">
        <f>AVERAGE(E137:E142)</f>
        <v>1.4969639650393456</v>
      </c>
      <c r="N42" s="25">
        <f>AVERAGE(F137:F142)</f>
        <v>1.3373970455382798</v>
      </c>
      <c r="O42" s="25"/>
      <c r="P42" s="25">
        <f>AVERAGE(H137:H142)</f>
        <v>1.4481168677574339</v>
      </c>
      <c r="Q42" s="25">
        <f>AVERAGE(I137:I142)</f>
        <v>1.4411003916577616</v>
      </c>
      <c r="R42" s="25">
        <f>AVERAGE(J137:J142)</f>
        <v>1.2724102860257847</v>
      </c>
    </row>
    <row r="43" spans="1:18" ht="15.75" customHeight="1">
      <c r="A43" s="204">
        <v>52</v>
      </c>
      <c r="B43" s="22" t="s">
        <v>169</v>
      </c>
      <c r="D43" s="47">
        <v>1.0949720670391061</v>
      </c>
      <c r="E43" s="47">
        <v>1.0900900900900901</v>
      </c>
      <c r="F43" s="47">
        <v>1.0879120879120878</v>
      </c>
      <c r="G43" s="47"/>
      <c r="H43" s="47">
        <v>1.0803448951597099</v>
      </c>
      <c r="I43" s="47">
        <v>1.0644041041831096</v>
      </c>
      <c r="J43" s="47">
        <v>1.0454487909862007</v>
      </c>
      <c r="K43" s="47"/>
      <c r="L43" s="47">
        <f>AVERAGE(D144:D151)</f>
        <v>1.0753788525995736</v>
      </c>
      <c r="M43" s="47">
        <f>AVERAGE(E144:E151)</f>
        <v>1.1034607480485217</v>
      </c>
      <c r="N43" s="47">
        <f>AVERAGE(F144:F151)</f>
        <v>1.0746974846164687</v>
      </c>
      <c r="O43" s="47"/>
      <c r="P43" s="47">
        <f>AVERAGE(H144:H151)</f>
        <v>1.0775348175569903</v>
      </c>
      <c r="Q43" s="47">
        <f>AVERAGE(I144:I151)</f>
        <v>1.0565740098601588</v>
      </c>
      <c r="R43" s="47">
        <f>AVERAGE(J144:J151)</f>
        <v>1.069189428628702</v>
      </c>
    </row>
    <row r="44" spans="1:18" s="26" customFormat="1" ht="15.75" customHeight="1">
      <c r="A44" s="213">
        <v>54</v>
      </c>
      <c r="B44" s="26" t="s">
        <v>184</v>
      </c>
      <c r="D44" s="25">
        <v>1.1742424242424243</v>
      </c>
      <c r="E44" s="25">
        <v>1.2453987730061349</v>
      </c>
      <c r="F44" s="25">
        <v>1.4352331606217616</v>
      </c>
      <c r="G44" s="25"/>
      <c r="H44" s="25">
        <v>1.1310397166708828</v>
      </c>
      <c r="I44" s="25">
        <v>1.1888684264374871</v>
      </c>
      <c r="J44" s="25">
        <v>1.3857955524909498</v>
      </c>
      <c r="K44" s="25"/>
      <c r="L44" s="25">
        <f>D44</f>
        <v>1.1742424242424243</v>
      </c>
      <c r="M44" s="25">
        <f t="shared" ref="M44:R44" si="16">E44</f>
        <v>1.2453987730061349</v>
      </c>
      <c r="N44" s="25">
        <f t="shared" si="16"/>
        <v>1.4352331606217616</v>
      </c>
      <c r="O44" s="25"/>
      <c r="P44" s="25">
        <f t="shared" si="16"/>
        <v>1.1310397166708828</v>
      </c>
      <c r="Q44" s="25">
        <f t="shared" si="16"/>
        <v>1.1888684264374871</v>
      </c>
      <c r="R44" s="25">
        <f t="shared" si="16"/>
        <v>1.3857955524909498</v>
      </c>
    </row>
    <row r="45" spans="1:18" ht="15.75" customHeight="1"/>
    <row r="46" spans="1:18" ht="15.75" customHeight="1"/>
    <row r="47" spans="1:18" ht="15.75" customHeight="1"/>
    <row r="48" spans="1:18" ht="15.75" customHeight="1"/>
    <row r="49" spans="1:14" ht="15.75" customHeight="1"/>
    <row r="50" spans="1:14" ht="15.75" customHeight="1"/>
    <row r="51" spans="1:14" ht="15.75" customHeight="1"/>
    <row r="52" spans="1:14" ht="15.75" customHeight="1"/>
    <row r="53" spans="1:14" ht="15.75" customHeight="1"/>
    <row r="54" spans="1:14" ht="15.75" customHeight="1"/>
    <row r="55" spans="1:14" ht="15.75" customHeight="1"/>
    <row r="56" spans="1:14" ht="15.75" customHeight="1">
      <c r="A56" s="204">
        <v>1</v>
      </c>
      <c r="B56" s="41" t="s">
        <v>6</v>
      </c>
      <c r="D56" s="131">
        <v>1.2562500000000001</v>
      </c>
      <c r="E56" s="131">
        <v>0.76276276276276278</v>
      </c>
      <c r="F56" s="131">
        <v>0.4731182795698925</v>
      </c>
      <c r="H56" s="131">
        <v>1.104431038069482</v>
      </c>
      <c r="I56" s="131">
        <v>0.72314597572171779</v>
      </c>
      <c r="J56" s="131">
        <v>0.48815742760054776</v>
      </c>
    </row>
    <row r="57" spans="1:14" ht="15.75" customHeight="1">
      <c r="A57" s="204">
        <v>3</v>
      </c>
      <c r="B57" s="41" t="s">
        <v>13</v>
      </c>
      <c r="D57" s="131">
        <v>1.4698795180722892</v>
      </c>
      <c r="E57" s="131">
        <v>1.0901960784313725</v>
      </c>
      <c r="F57" s="131">
        <v>1.0210210210210211</v>
      </c>
      <c r="H57" s="131">
        <v>1.2909460834181079</v>
      </c>
      <c r="I57" s="131">
        <v>0.97270471464019848</v>
      </c>
      <c r="J57" s="131">
        <v>0.97562753879804187</v>
      </c>
    </row>
    <row r="58" spans="1:14" ht="15.75" customHeight="1">
      <c r="A58" s="205">
        <v>3.01</v>
      </c>
      <c r="B58" s="206" t="s">
        <v>14</v>
      </c>
      <c r="D58" s="131">
        <v>1.4879518072289157</v>
      </c>
      <c r="E58" s="131">
        <v>1.0894941634241244</v>
      </c>
      <c r="F58" s="131">
        <v>0.93413173652694614</v>
      </c>
      <c r="H58" s="131">
        <v>1.3144256274229749</v>
      </c>
      <c r="I58" s="131">
        <v>1.0208441222164681</v>
      </c>
      <c r="J58" s="131">
        <v>0.90641572215867738</v>
      </c>
    </row>
    <row r="59" spans="1:14" ht="15.75" customHeight="1">
      <c r="A59" s="204">
        <v>4</v>
      </c>
      <c r="B59" s="41" t="s">
        <v>16</v>
      </c>
      <c r="D59" s="131">
        <v>1.1877729257641922</v>
      </c>
      <c r="E59" s="131">
        <v>1.146031746031746</v>
      </c>
      <c r="F59" s="131">
        <v>0.25849514563106796</v>
      </c>
      <c r="H59" s="131">
        <v>1.1515559293523969</v>
      </c>
      <c r="I59" s="131">
        <v>0.96115865701119152</v>
      </c>
      <c r="J59" s="131">
        <v>0.33341726731925342</v>
      </c>
    </row>
    <row r="60" spans="1:14" ht="15.75" customHeight="1">
      <c r="A60" s="204">
        <v>5</v>
      </c>
      <c r="B60" s="41" t="s">
        <v>20</v>
      </c>
      <c r="D60" s="47">
        <v>1.1159420289855073</v>
      </c>
      <c r="E60" s="47">
        <v>1.0809523809523809</v>
      </c>
      <c r="F60" s="47">
        <v>1.0743034055727554</v>
      </c>
      <c r="H60" s="47">
        <v>1.1003851709195955</v>
      </c>
      <c r="I60" s="47">
        <v>1.0594483195941662</v>
      </c>
      <c r="J60" s="47">
        <v>1.033799290632172</v>
      </c>
    </row>
    <row r="61" spans="1:14" ht="15.75" customHeight="1">
      <c r="A61" s="205">
        <v>5.01</v>
      </c>
      <c r="B61" s="206" t="s">
        <v>22</v>
      </c>
      <c r="D61" s="131">
        <v>1.131578947368421</v>
      </c>
      <c r="E61" s="131">
        <v>1.0044247787610618</v>
      </c>
      <c r="F61" s="131">
        <v>0.94666666666666666</v>
      </c>
      <c r="H61" s="131">
        <v>1.1258374599475678</v>
      </c>
      <c r="I61" s="131">
        <v>0.98405127440751228</v>
      </c>
      <c r="J61" s="131">
        <v>0.92852653317769596</v>
      </c>
    </row>
    <row r="62" spans="1:14" ht="15.75" customHeight="1">
      <c r="A62" s="205">
        <v>5.0199999999999996</v>
      </c>
      <c r="B62" s="206" t="s">
        <v>23</v>
      </c>
      <c r="D62" s="131">
        <v>1.0704225352112675</v>
      </c>
      <c r="E62" s="131">
        <v>1.0717703349282297</v>
      </c>
      <c r="F62" s="131">
        <v>1.0032154340836013</v>
      </c>
      <c r="H62" s="131">
        <v>1.0586158192090396</v>
      </c>
      <c r="I62" s="131">
        <v>1.0651549025870328</v>
      </c>
      <c r="J62" s="131">
        <v>0.97137036242762165</v>
      </c>
    </row>
    <row r="63" spans="1:14" ht="15.75" customHeight="1">
      <c r="A63" s="204">
        <v>9</v>
      </c>
      <c r="B63" s="41" t="s">
        <v>24</v>
      </c>
      <c r="D63" s="47">
        <v>0.95270270270270274</v>
      </c>
      <c r="E63" s="47">
        <v>1.0260416666666667</v>
      </c>
      <c r="F63" s="47">
        <v>1.1043478260869566</v>
      </c>
      <c r="H63" s="47">
        <v>0.97708674304418985</v>
      </c>
      <c r="I63" s="47">
        <v>1.0171990171990173</v>
      </c>
      <c r="J63" s="47">
        <v>1.0961035184646699</v>
      </c>
    </row>
    <row r="64" spans="1:14" ht="15.75" customHeight="1">
      <c r="A64" s="204">
        <v>9.01</v>
      </c>
      <c r="B64" s="206" t="s">
        <v>26</v>
      </c>
      <c r="D64" s="47">
        <v>0.88571428571428568</v>
      </c>
      <c r="E64" s="47">
        <v>0.84491978609625673</v>
      </c>
      <c r="F64" s="47">
        <v>0.92129629629629628</v>
      </c>
      <c r="H64" s="47">
        <v>0.87769784172661869</v>
      </c>
      <c r="I64" s="47">
        <v>0.83354170387569204</v>
      </c>
      <c r="J64" s="47">
        <v>0.90284834488067744</v>
      </c>
      <c r="L64" s="47"/>
      <c r="M64" s="47"/>
      <c r="N64" s="47"/>
    </row>
    <row r="65" spans="1:10" ht="15.75" customHeight="1">
      <c r="A65" s="204">
        <v>9.0399999999999991</v>
      </c>
      <c r="B65" s="206" t="s">
        <v>27</v>
      </c>
      <c r="D65" s="131">
        <v>1.1295336787564767</v>
      </c>
      <c r="E65" s="131">
        <v>1.136150234741784</v>
      </c>
      <c r="F65" s="131">
        <v>0.92258064516129035</v>
      </c>
      <c r="H65" s="131">
        <v>1.0628353816859961</v>
      </c>
      <c r="I65" s="131">
        <v>1.1865040650406504</v>
      </c>
      <c r="J65" s="131">
        <v>0.91103931071620892</v>
      </c>
    </row>
    <row r="66" spans="1:10" ht="15.75" customHeight="1">
      <c r="A66" s="204">
        <v>9.07</v>
      </c>
      <c r="B66" s="206" t="s">
        <v>28</v>
      </c>
      <c r="D66" s="131">
        <v>0.88326848249027234</v>
      </c>
      <c r="E66" s="131">
        <v>0.9135802469135802</v>
      </c>
      <c r="F66" s="131">
        <v>0.85309278350515461</v>
      </c>
      <c r="H66" s="131">
        <v>0.93505778756191527</v>
      </c>
      <c r="I66" s="131">
        <v>0.84865659109991609</v>
      </c>
      <c r="J66" s="131">
        <v>0.81091534164159862</v>
      </c>
    </row>
    <row r="67" spans="1:10" ht="15.75" customHeight="1">
      <c r="A67" s="204">
        <v>11</v>
      </c>
      <c r="B67" s="41" t="s">
        <v>29</v>
      </c>
      <c r="D67" s="47">
        <v>1.1274509803921569</v>
      </c>
      <c r="E67" s="47">
        <v>1.28515625</v>
      </c>
      <c r="F67" s="47">
        <v>1.3695652173913044</v>
      </c>
      <c r="H67" s="47">
        <v>1.0907574240907574</v>
      </c>
      <c r="I67" s="47">
        <v>1.151909128233201</v>
      </c>
      <c r="J67" s="47">
        <v>1.2434801428416837</v>
      </c>
    </row>
    <row r="68" spans="1:10" ht="15.75" customHeight="1">
      <c r="A68" s="204">
        <v>11.01</v>
      </c>
      <c r="B68" s="206" t="s">
        <v>30</v>
      </c>
      <c r="D68" s="47">
        <v>1.1477832512315271</v>
      </c>
      <c r="E68" s="47">
        <v>1.2007575757575757</v>
      </c>
      <c r="F68" s="47">
        <v>1.1734104046242775</v>
      </c>
      <c r="H68" s="47">
        <v>1.1273164035689773</v>
      </c>
      <c r="I68" s="47">
        <v>1.1366248693834902</v>
      </c>
      <c r="J68" s="47">
        <v>1.0830501698980612</v>
      </c>
    </row>
    <row r="69" spans="1:10" ht="15.75" customHeight="1">
      <c r="A69" s="204">
        <v>11.07</v>
      </c>
      <c r="B69" s="206" t="s">
        <v>32</v>
      </c>
      <c r="D69" s="47">
        <v>1.3443396226415094</v>
      </c>
      <c r="E69" s="47">
        <v>1.3846153846153846</v>
      </c>
      <c r="F69" s="47">
        <v>1.7015873015873015</v>
      </c>
      <c r="H69" s="47">
        <v>1.1974051568402035</v>
      </c>
      <c r="I69" s="47">
        <v>1.2580870050195203</v>
      </c>
      <c r="J69" s="47">
        <v>1.5138766519823788</v>
      </c>
    </row>
    <row r="70" spans="1:10" ht="15.75" customHeight="1">
      <c r="A70" s="204">
        <v>13</v>
      </c>
      <c r="B70" s="41" t="s">
        <v>33</v>
      </c>
      <c r="D70" s="47">
        <v>0.99024390243902438</v>
      </c>
      <c r="E70" s="47">
        <v>1.20817843866171</v>
      </c>
      <c r="F70" s="47">
        <v>1.1694444444444445</v>
      </c>
      <c r="H70" s="47">
        <v>1.078740157480315</v>
      </c>
      <c r="I70" s="47">
        <v>1.1442428035043806</v>
      </c>
      <c r="J70" s="47">
        <v>1.1745973645680821</v>
      </c>
    </row>
    <row r="71" spans="1:10" ht="15.75" customHeight="1">
      <c r="A71" s="204">
        <v>13.01</v>
      </c>
      <c r="B71" s="206" t="s">
        <v>34</v>
      </c>
      <c r="D71" s="131">
        <v>1.2238095238095239</v>
      </c>
      <c r="E71" s="131">
        <v>1.3271375464684014</v>
      </c>
      <c r="F71" s="131">
        <v>1.5878787878787879</v>
      </c>
      <c r="H71" s="131">
        <v>1.340877228119367</v>
      </c>
      <c r="I71" s="131">
        <v>1.3210493441599001</v>
      </c>
      <c r="J71" s="131">
        <v>1.3904953482524516</v>
      </c>
    </row>
    <row r="72" spans="1:10" ht="15.75" customHeight="1">
      <c r="A72" s="204">
        <v>13.03</v>
      </c>
      <c r="B72" s="206" t="s">
        <v>35</v>
      </c>
      <c r="D72" s="131">
        <v>1.6115702479338843</v>
      </c>
      <c r="E72" s="131">
        <v>1.2570093457943925</v>
      </c>
      <c r="F72" s="131">
        <v>0.99382716049382713</v>
      </c>
      <c r="H72" s="131">
        <v>1.6732449045616304</v>
      </c>
      <c r="I72" s="131">
        <v>1.1551862234681618</v>
      </c>
      <c r="J72" s="131">
        <v>0.8847295138096325</v>
      </c>
    </row>
    <row r="73" spans="1:10" ht="15.75" customHeight="1">
      <c r="A73" s="204">
        <v>13.04</v>
      </c>
      <c r="B73" s="206" t="s">
        <v>36</v>
      </c>
      <c r="D73" s="47">
        <v>0.9673202614379085</v>
      </c>
      <c r="E73" s="47">
        <v>0.97520661157024791</v>
      </c>
      <c r="F73" s="47">
        <v>1.3013698630136987</v>
      </c>
      <c r="H73" s="47">
        <v>1.0547805375978223</v>
      </c>
      <c r="I73" s="47">
        <v>1.0766336909572245</v>
      </c>
      <c r="J73" s="47">
        <v>1.2729577140223529</v>
      </c>
    </row>
    <row r="74" spans="1:10" ht="15.75" customHeight="1">
      <c r="A74" s="204">
        <v>13.1</v>
      </c>
      <c r="B74" s="206" t="s">
        <v>38</v>
      </c>
      <c r="D74" s="47">
        <v>0.91052631578947374</v>
      </c>
      <c r="E74" s="47">
        <v>1.0976744186046512</v>
      </c>
      <c r="F74" s="47">
        <v>1.3666666666666667</v>
      </c>
      <c r="H74" s="47">
        <v>0.9726934215970211</v>
      </c>
      <c r="I74" s="47">
        <v>1.0581497797356829</v>
      </c>
      <c r="J74" s="47">
        <v>1.3618410822578138</v>
      </c>
    </row>
    <row r="75" spans="1:10" ht="15.75" customHeight="1">
      <c r="A75" s="204">
        <v>13.11</v>
      </c>
      <c r="B75" s="206" t="s">
        <v>39</v>
      </c>
      <c r="D75" s="47">
        <v>0.6079136690647482</v>
      </c>
      <c r="E75" s="47">
        <v>0.95294117647058818</v>
      </c>
      <c r="F75" s="47">
        <v>0.77777777777777779</v>
      </c>
      <c r="H75" s="47">
        <v>0.73785673785673789</v>
      </c>
      <c r="I75" s="47">
        <v>1.0799807661484213</v>
      </c>
      <c r="J75" s="47">
        <v>0.83846594161419574</v>
      </c>
    </row>
    <row r="76" spans="1:10" ht="15.75" customHeight="1">
      <c r="A76" s="204">
        <v>13.12</v>
      </c>
      <c r="B76" s="206" t="s">
        <v>40</v>
      </c>
      <c r="D76" s="47">
        <v>0.69950738916256161</v>
      </c>
      <c r="E76" s="47">
        <v>1.0685483870967742</v>
      </c>
      <c r="F76" s="47">
        <v>1.314569536423841</v>
      </c>
      <c r="H76" s="47">
        <v>0.78414186710150835</v>
      </c>
      <c r="I76" s="47">
        <v>0.98976474182706997</v>
      </c>
      <c r="J76" s="47">
        <v>1.1430220625962031</v>
      </c>
    </row>
    <row r="77" spans="1:10" ht="15.75" customHeight="1">
      <c r="A77" s="204">
        <v>13.13</v>
      </c>
      <c r="B77" s="206" t="s">
        <v>40</v>
      </c>
      <c r="D77" s="47">
        <v>0.88271604938271608</v>
      </c>
      <c r="E77" s="47">
        <v>1.173913043478261</v>
      </c>
      <c r="F77" s="47">
        <v>0.90979381443298968</v>
      </c>
      <c r="H77" s="47">
        <v>0.86663807890222988</v>
      </c>
      <c r="I77" s="47">
        <v>1.1327479338842976</v>
      </c>
      <c r="J77" s="47">
        <v>0.9814274033407312</v>
      </c>
    </row>
    <row r="78" spans="1:10" ht="15.75" customHeight="1">
      <c r="A78" s="204">
        <v>14</v>
      </c>
      <c r="B78" s="41" t="s">
        <v>48</v>
      </c>
      <c r="D78" s="47">
        <v>1.0565476190476191</v>
      </c>
      <c r="E78" s="47">
        <v>1.0784313725490196</v>
      </c>
      <c r="F78" s="47">
        <v>1.0609523809523809</v>
      </c>
      <c r="H78" s="47">
        <v>1.0125217770034842</v>
      </c>
      <c r="I78" s="47">
        <v>1.0006982021295165</v>
      </c>
      <c r="J78" s="47">
        <v>1.0472650771388499</v>
      </c>
    </row>
    <row r="79" spans="1:10" ht="15.75" customHeight="1">
      <c r="A79" s="204">
        <v>14.08</v>
      </c>
      <c r="B79" s="206" t="s">
        <v>54</v>
      </c>
      <c r="D79" s="131">
        <v>1.0531561461794019</v>
      </c>
      <c r="E79" s="131">
        <v>0.9789719626168224</v>
      </c>
      <c r="F79" s="131">
        <v>0.96</v>
      </c>
      <c r="H79" s="131">
        <v>0.9923042100497963</v>
      </c>
      <c r="I79" s="131">
        <v>0.92332762975637583</v>
      </c>
      <c r="J79" s="131">
        <v>0.96912435824301202</v>
      </c>
    </row>
    <row r="80" spans="1:10" ht="15.75" customHeight="1">
      <c r="A80" s="204">
        <v>14.1</v>
      </c>
      <c r="B80" s="206" t="s">
        <v>55</v>
      </c>
      <c r="D80" s="131">
        <v>1.1299435028248588</v>
      </c>
      <c r="E80" s="131">
        <v>1.1658163265306123</v>
      </c>
      <c r="F80" s="131">
        <v>1.0876494023904382</v>
      </c>
      <c r="H80" s="131">
        <v>1</v>
      </c>
      <c r="I80" s="131">
        <v>1.0745796420177183</v>
      </c>
      <c r="J80" s="131">
        <v>1.0814355722110118</v>
      </c>
    </row>
    <row r="81" spans="1:10" ht="15.75" customHeight="1">
      <c r="A81" s="204">
        <v>14.19</v>
      </c>
      <c r="B81" s="206" t="s">
        <v>57</v>
      </c>
      <c r="D81" s="131">
        <v>0.98662207357859533</v>
      </c>
      <c r="E81" s="131">
        <v>1.0924369747899159</v>
      </c>
      <c r="F81" s="131">
        <v>0.95151515151515154</v>
      </c>
      <c r="H81" s="131">
        <v>0.94582623509369679</v>
      </c>
      <c r="I81" s="131">
        <v>1.1074814509480626</v>
      </c>
      <c r="J81" s="131">
        <v>1.0142566191446027</v>
      </c>
    </row>
    <row r="82" spans="1:10" ht="15.75" customHeight="1">
      <c r="A82" s="204">
        <v>15</v>
      </c>
      <c r="B82" s="41" t="s">
        <v>59</v>
      </c>
      <c r="D82" s="47">
        <v>0.97599999999999998</v>
      </c>
      <c r="E82" s="47">
        <v>1.0302013422818792</v>
      </c>
      <c r="F82" s="47">
        <v>1.0384615384615385</v>
      </c>
      <c r="H82" s="47">
        <v>0.98808669441653507</v>
      </c>
      <c r="I82" s="47">
        <v>0.96799537839399197</v>
      </c>
      <c r="J82" s="47">
        <v>1.0713714514194321</v>
      </c>
    </row>
    <row r="83" spans="1:10" ht="15.75" customHeight="1">
      <c r="A83" s="204">
        <v>16</v>
      </c>
      <c r="B83" s="41" t="s">
        <v>61</v>
      </c>
      <c r="D83" s="47">
        <v>1</v>
      </c>
      <c r="E83" s="47">
        <v>1.1100000000000001</v>
      </c>
      <c r="F83" s="47">
        <v>1.3138075313807531</v>
      </c>
      <c r="H83" s="47">
        <v>0.97904062229904931</v>
      </c>
      <c r="I83" s="47">
        <v>1.0853842290306379</v>
      </c>
      <c r="J83" s="47">
        <v>1.2599439775910364</v>
      </c>
    </row>
    <row r="84" spans="1:10" ht="15.75" customHeight="1">
      <c r="A84" s="204">
        <v>16.010000000000002</v>
      </c>
      <c r="B84" s="206" t="s">
        <v>62</v>
      </c>
      <c r="D84" s="47">
        <v>0.9358974358974359</v>
      </c>
      <c r="E84" s="47">
        <v>0.78773584905660377</v>
      </c>
      <c r="F84" s="47">
        <v>1.0940170940170941</v>
      </c>
      <c r="H84" s="47">
        <v>0.91267123287671237</v>
      </c>
      <c r="I84" s="47">
        <v>0.81108394458027711</v>
      </c>
      <c r="J84" s="47">
        <v>1.0639965792474344</v>
      </c>
    </row>
    <row r="85" spans="1:10" ht="15.75" customHeight="1">
      <c r="A85" s="204">
        <v>16.05</v>
      </c>
      <c r="B85" s="206" t="s">
        <v>68</v>
      </c>
      <c r="D85" s="131">
        <v>1.2929936305732483</v>
      </c>
      <c r="E85" s="131">
        <v>1.8882978723404256</v>
      </c>
      <c r="F85" s="131">
        <v>1.7847533632286996</v>
      </c>
      <c r="H85" s="131">
        <v>1.2805602716468591</v>
      </c>
      <c r="I85" s="131">
        <v>1.8012389380530973</v>
      </c>
      <c r="J85" s="131">
        <v>1.7667664670658683</v>
      </c>
    </row>
    <row r="86" spans="1:10" ht="15.75" customHeight="1">
      <c r="A86" s="204">
        <v>16.09</v>
      </c>
      <c r="B86" s="206" t="s">
        <v>69</v>
      </c>
      <c r="D86" s="131">
        <v>1.0129870129870129</v>
      </c>
      <c r="E86" s="131">
        <v>1.1428571428571428</v>
      </c>
      <c r="F86" s="131">
        <v>1.0991735537190082</v>
      </c>
      <c r="H86" s="131">
        <v>0.99154746423927176</v>
      </c>
      <c r="I86" s="131">
        <v>1.1452079566003617</v>
      </c>
      <c r="J86" s="131">
        <v>1.0814309576837418</v>
      </c>
    </row>
    <row r="87" spans="1:10" ht="15.75" customHeight="1">
      <c r="A87" s="204">
        <v>16.12</v>
      </c>
      <c r="B87" s="206" t="s">
        <v>70</v>
      </c>
      <c r="D87" s="131">
        <v>1.5625</v>
      </c>
      <c r="E87" s="131">
        <v>1.4382022471910112</v>
      </c>
      <c r="F87" s="131">
        <v>1.857843137254902</v>
      </c>
      <c r="H87" s="131">
        <v>1.5472636815920398</v>
      </c>
      <c r="I87" s="131">
        <v>1.418847174819871</v>
      </c>
      <c r="J87" s="131">
        <v>1.6951618175874468</v>
      </c>
    </row>
    <row r="88" spans="1:10" ht="15.75" customHeight="1">
      <c r="A88" s="204">
        <v>19</v>
      </c>
      <c r="B88" s="41" t="s">
        <v>73</v>
      </c>
      <c r="D88" s="47">
        <v>1.2032520325203253</v>
      </c>
      <c r="E88" s="47">
        <v>0.89784946236559138</v>
      </c>
      <c r="F88" s="47">
        <v>0.79166666666666663</v>
      </c>
      <c r="H88" s="47">
        <v>1.1381561055208049</v>
      </c>
      <c r="I88" s="47">
        <v>0.87297879985627025</v>
      </c>
      <c r="J88" s="47">
        <v>0.73927465723131358</v>
      </c>
    </row>
    <row r="89" spans="1:10" ht="15.75" customHeight="1">
      <c r="A89" s="204">
        <v>19.010000000000002</v>
      </c>
      <c r="B89" s="206" t="s">
        <v>74</v>
      </c>
      <c r="D89" s="131">
        <v>1.7241379310344827</v>
      </c>
      <c r="E89" s="131">
        <v>1.2677165354330708</v>
      </c>
      <c r="F89" s="131">
        <v>0.80973451327433632</v>
      </c>
      <c r="H89" s="131">
        <v>1.6439157566302651</v>
      </c>
      <c r="I89" s="131">
        <v>1.3678818921361855</v>
      </c>
      <c r="J89" s="131">
        <v>1.2562060889929743</v>
      </c>
    </row>
    <row r="90" spans="1:10" ht="15.75" customHeight="1">
      <c r="A90" s="204">
        <v>19.07</v>
      </c>
      <c r="B90" s="206" t="s">
        <v>76</v>
      </c>
      <c r="D90" s="131">
        <v>1.125</v>
      </c>
      <c r="E90" s="131">
        <v>1.106280193236715</v>
      </c>
      <c r="F90" s="131">
        <v>0.53939393939393943</v>
      </c>
      <c r="H90" s="131">
        <v>1.0831283817019184</v>
      </c>
      <c r="I90" s="131">
        <v>1.0750924585946293</v>
      </c>
      <c r="J90" s="131">
        <v>0.67974915445321304</v>
      </c>
    </row>
    <row r="91" spans="1:10" ht="15.75" customHeight="1">
      <c r="A91" s="204">
        <v>22</v>
      </c>
      <c r="B91" s="41" t="s">
        <v>78</v>
      </c>
      <c r="D91" s="131">
        <v>3.2896551724137932</v>
      </c>
      <c r="E91" s="131">
        <v>2.1557093425605536</v>
      </c>
      <c r="F91" s="131">
        <v>1.6155419222903886</v>
      </c>
      <c r="H91" s="131">
        <v>2.188328236493374</v>
      </c>
      <c r="I91" s="131">
        <v>1.3518496204361972</v>
      </c>
      <c r="J91" s="131">
        <v>1.6615874459858995</v>
      </c>
    </row>
    <row r="92" spans="1:10" ht="15.75" customHeight="1">
      <c r="A92" s="204">
        <v>22.01</v>
      </c>
      <c r="B92" s="206" t="s">
        <v>79</v>
      </c>
      <c r="D92" s="131">
        <v>3.278481012658228</v>
      </c>
      <c r="E92" s="131">
        <v>1.3269639065817409</v>
      </c>
      <c r="F92" s="131">
        <v>1.5762376237623763</v>
      </c>
      <c r="H92" s="131">
        <v>2.0630252100840338</v>
      </c>
      <c r="I92" s="131">
        <v>1.298326601269475</v>
      </c>
      <c r="J92" s="131">
        <v>1.6555213374395072</v>
      </c>
    </row>
    <row r="93" spans="1:10" ht="15.75" customHeight="1">
      <c r="A93" s="204">
        <v>23</v>
      </c>
      <c r="B93" s="41" t="s">
        <v>80</v>
      </c>
      <c r="D93" s="47">
        <v>0.97419354838709682</v>
      </c>
      <c r="E93" s="47">
        <v>0.97409326424870468</v>
      </c>
      <c r="F93" s="47">
        <v>1.0524017467248907</v>
      </c>
      <c r="H93" s="47">
        <v>0.93888054900278795</v>
      </c>
      <c r="I93" s="47">
        <v>0.95168578380257207</v>
      </c>
      <c r="J93" s="47">
        <v>1.0052287581699346</v>
      </c>
    </row>
    <row r="94" spans="1:10" ht="15.75" customHeight="1">
      <c r="A94" s="204">
        <v>23.01</v>
      </c>
      <c r="B94" s="206" t="s">
        <v>81</v>
      </c>
      <c r="D94" s="47">
        <v>1.0258064516129033</v>
      </c>
      <c r="E94" s="47">
        <v>1.0104712041884816</v>
      </c>
      <c r="F94" s="47">
        <v>1.0877192982456141</v>
      </c>
      <c r="H94" s="47">
        <v>1.0010914647456888</v>
      </c>
      <c r="I94" s="47">
        <v>0.98753073410607661</v>
      </c>
      <c r="J94" s="47">
        <v>1.063879894024139</v>
      </c>
    </row>
    <row r="95" spans="1:10" ht="15.75" customHeight="1">
      <c r="A95" s="204">
        <v>24</v>
      </c>
      <c r="B95" s="41" t="s">
        <v>83</v>
      </c>
      <c r="D95" s="131">
        <v>0.96621621621621623</v>
      </c>
      <c r="E95" s="131">
        <v>1.0219780219780219</v>
      </c>
      <c r="F95" s="131">
        <v>0.98916967509025266</v>
      </c>
      <c r="H95" s="131">
        <v>1.0011646866992778</v>
      </c>
      <c r="I95" s="131">
        <v>1.0134611838465795</v>
      </c>
      <c r="J95" s="131">
        <v>1.1642594165958653</v>
      </c>
    </row>
    <row r="96" spans="1:10" ht="15.75" customHeight="1">
      <c r="A96" s="204">
        <v>24.01</v>
      </c>
      <c r="B96" s="206" t="s">
        <v>84</v>
      </c>
      <c r="D96" s="131">
        <v>0.96621621621621623</v>
      </c>
      <c r="E96" s="131">
        <v>1.0219780219780219</v>
      </c>
      <c r="F96" s="131">
        <v>0.98916967509025266</v>
      </c>
      <c r="H96" s="131">
        <v>1.0011646866992778</v>
      </c>
      <c r="I96" s="131">
        <v>1.0134611838465795</v>
      </c>
      <c r="J96" s="131">
        <v>1.1642594165958653</v>
      </c>
    </row>
    <row r="97" spans="1:10" ht="15.75" customHeight="1">
      <c r="A97" s="204">
        <v>25</v>
      </c>
      <c r="B97" s="41" t="s">
        <v>85</v>
      </c>
      <c r="D97" s="131">
        <v>2.1385281385281387</v>
      </c>
      <c r="E97" s="131">
        <v>1.8109965635738832</v>
      </c>
      <c r="F97" s="131">
        <v>1.8264984227129337</v>
      </c>
      <c r="H97" s="131">
        <v>2.215962441314554</v>
      </c>
      <c r="I97" s="131">
        <v>1.8695099818511798</v>
      </c>
      <c r="J97" s="131">
        <v>1.1845574387947269</v>
      </c>
    </row>
    <row r="98" spans="1:10" ht="15.75" customHeight="1">
      <c r="A98" s="204">
        <v>25.01</v>
      </c>
      <c r="B98" s="206" t="s">
        <v>86</v>
      </c>
      <c r="D98" s="131">
        <v>2.1385281385281387</v>
      </c>
      <c r="E98" s="131">
        <v>1.8109965635738832</v>
      </c>
      <c r="F98" s="131">
        <v>1.8264984227129337</v>
      </c>
      <c r="H98" s="131">
        <v>2.215962441314554</v>
      </c>
      <c r="I98" s="131">
        <v>1.8695099818511798</v>
      </c>
      <c r="J98" s="131">
        <v>1.1845574387947269</v>
      </c>
    </row>
    <row r="99" spans="1:10" ht="15.75" customHeight="1">
      <c r="A99" s="204">
        <v>26</v>
      </c>
      <c r="B99" s="41" t="s">
        <v>87</v>
      </c>
      <c r="D99" s="47">
        <v>1.31055900621118</v>
      </c>
      <c r="E99" s="47">
        <v>1.3653846153846154</v>
      </c>
      <c r="F99" s="47">
        <v>1.504</v>
      </c>
      <c r="H99" s="47">
        <v>1.2686724174205766</v>
      </c>
      <c r="I99" s="47">
        <v>1.2722419928825623</v>
      </c>
      <c r="J99" s="47">
        <v>1.4154286493117079</v>
      </c>
    </row>
    <row r="100" spans="1:10" ht="15.75" customHeight="1">
      <c r="A100" s="204">
        <v>26.01</v>
      </c>
      <c r="B100" s="206" t="s">
        <v>88</v>
      </c>
      <c r="D100" s="47">
        <v>1.0683229813664596</v>
      </c>
      <c r="E100" s="47">
        <v>1.1363636363636365</v>
      </c>
      <c r="F100" s="47">
        <v>1.2057613168724279</v>
      </c>
      <c r="H100" s="47">
        <v>1.0386320455984801</v>
      </c>
      <c r="I100" s="47">
        <v>1.1141874462596733</v>
      </c>
      <c r="J100" s="47">
        <v>1.1764374295377678</v>
      </c>
    </row>
    <row r="101" spans="1:10" ht="15.75" customHeight="1">
      <c r="A101" s="204">
        <v>26.09</v>
      </c>
      <c r="B101" s="206" t="s">
        <v>94</v>
      </c>
      <c r="D101" s="131">
        <v>1.0978260869565217</v>
      </c>
      <c r="E101" s="131">
        <v>1.4883720930232558</v>
      </c>
      <c r="F101" s="131">
        <v>1.3314763231197773</v>
      </c>
      <c r="H101" s="131">
        <v>1.1092469018112487</v>
      </c>
      <c r="I101" s="131">
        <v>1.4081727781230577</v>
      </c>
      <c r="J101" s="131">
        <v>1.2439000867971839</v>
      </c>
    </row>
    <row r="102" spans="1:10" ht="15.75" customHeight="1">
      <c r="A102" s="204">
        <v>27</v>
      </c>
      <c r="B102" s="41" t="s">
        <v>96</v>
      </c>
      <c r="D102" s="47">
        <v>1.0703125</v>
      </c>
      <c r="E102" s="47">
        <v>1.0921052631578947</v>
      </c>
      <c r="F102" s="47">
        <v>1.1751412429378532</v>
      </c>
      <c r="H102" s="47">
        <v>1.0165180912427898</v>
      </c>
      <c r="I102" s="47">
        <v>1.0903641207815276</v>
      </c>
      <c r="J102" s="47">
        <v>1.1238185255198487</v>
      </c>
    </row>
    <row r="103" spans="1:10" ht="15.75" customHeight="1">
      <c r="A103" s="204">
        <v>27.01</v>
      </c>
      <c r="B103" s="206" t="s">
        <v>97</v>
      </c>
      <c r="D103" s="47">
        <v>1</v>
      </c>
      <c r="E103" s="47">
        <v>1.0657894736842106</v>
      </c>
      <c r="F103" s="47">
        <v>1.095505617977528</v>
      </c>
      <c r="H103" s="47">
        <v>0.99450836820083677</v>
      </c>
      <c r="I103" s="47">
        <v>1.0347191508182221</v>
      </c>
      <c r="J103" s="47">
        <v>1.0459469555472545</v>
      </c>
    </row>
    <row r="104" spans="1:10" ht="15.75" customHeight="1">
      <c r="A104" s="204">
        <v>30</v>
      </c>
      <c r="B104" s="41" t="s">
        <v>99</v>
      </c>
      <c r="D104" s="47">
        <v>1.576271186440678</v>
      </c>
      <c r="E104" s="47">
        <v>1.072072072072072</v>
      </c>
      <c r="F104" s="47">
        <v>2.1538461538461537</v>
      </c>
      <c r="H104" s="47">
        <v>1.5090960773166573</v>
      </c>
      <c r="I104" s="47">
        <v>1.0352208896310915</v>
      </c>
      <c r="J104" s="47">
        <v>2.0864864864864865</v>
      </c>
    </row>
    <row r="105" spans="1:10" ht="15.75" customHeight="1">
      <c r="A105" s="204">
        <v>30.99</v>
      </c>
      <c r="B105" s="206" t="s">
        <v>102</v>
      </c>
      <c r="D105" s="131">
        <v>1.4059405940594059</v>
      </c>
      <c r="E105" s="131">
        <v>1.6363636363636365</v>
      </c>
      <c r="F105" s="131">
        <v>2.4542124542124544</v>
      </c>
      <c r="H105" s="131">
        <v>1.3985631200821074</v>
      </c>
      <c r="I105" s="131">
        <v>1.6288951841359773</v>
      </c>
      <c r="J105" s="131">
        <v>2.4052354489616845</v>
      </c>
    </row>
    <row r="106" spans="1:10" ht="15.75" customHeight="1">
      <c r="A106" s="204">
        <v>31</v>
      </c>
      <c r="B106" s="41" t="s">
        <v>103</v>
      </c>
      <c r="D106" s="47">
        <v>1.0307692307692307</v>
      </c>
      <c r="E106" s="47">
        <v>0.97701149425287359</v>
      </c>
      <c r="F106" s="47">
        <v>1.0747663551401869</v>
      </c>
      <c r="H106" s="47">
        <v>0.96181445412608924</v>
      </c>
      <c r="I106" s="47">
        <v>1.0035763957878006</v>
      </c>
      <c r="J106" s="47">
        <v>1.0104166666666667</v>
      </c>
    </row>
    <row r="107" spans="1:10" ht="15.75" customHeight="1">
      <c r="A107" s="204">
        <v>31.05</v>
      </c>
      <c r="B107" s="206" t="s">
        <v>106</v>
      </c>
      <c r="D107" s="47">
        <v>1.0743801652892562</v>
      </c>
      <c r="E107" s="47">
        <v>1.0059523809523809</v>
      </c>
      <c r="F107" s="47">
        <v>1.0735294117647058</v>
      </c>
      <c r="H107" s="47">
        <v>1.0287913340935007</v>
      </c>
      <c r="I107" s="47">
        <v>1.0082828282828282</v>
      </c>
      <c r="J107" s="47">
        <v>1.1086529884032115</v>
      </c>
    </row>
    <row r="108" spans="1:10" ht="15.75" customHeight="1">
      <c r="A108" s="204">
        <v>38</v>
      </c>
      <c r="B108" s="41" t="s">
        <v>107</v>
      </c>
      <c r="D108" s="47">
        <v>1.098360655737705</v>
      </c>
      <c r="E108" s="47">
        <v>1.21875</v>
      </c>
      <c r="F108" s="47">
        <v>1.2647058823529411</v>
      </c>
      <c r="H108" s="47">
        <v>1.0571194315386718</v>
      </c>
      <c r="I108" s="47">
        <v>1.1699291961682632</v>
      </c>
      <c r="J108" s="47">
        <v>1.1959856396866841</v>
      </c>
    </row>
    <row r="109" spans="1:10" ht="15.75" customHeight="1">
      <c r="A109" s="204">
        <v>38.01</v>
      </c>
      <c r="B109" s="206" t="s">
        <v>108</v>
      </c>
      <c r="D109" s="47">
        <v>1.065040650406504</v>
      </c>
      <c r="E109" s="47">
        <v>1.1132075471698113</v>
      </c>
      <c r="F109" s="47">
        <v>1.2574257425742574</v>
      </c>
      <c r="H109" s="47">
        <v>1.0316558441558441</v>
      </c>
      <c r="I109" s="47">
        <v>1.0702453344516669</v>
      </c>
      <c r="J109" s="47">
        <v>1.2050816696914701</v>
      </c>
    </row>
    <row r="110" spans="1:10" ht="15.75" customHeight="1">
      <c r="A110" s="204">
        <v>38.020000000000003</v>
      </c>
      <c r="B110" s="206" t="s">
        <v>109</v>
      </c>
      <c r="D110" s="47">
        <v>1.4214876033057851</v>
      </c>
      <c r="E110" s="47">
        <v>1.3192771084337349</v>
      </c>
      <c r="F110" s="47">
        <v>1.1833333333333333</v>
      </c>
      <c r="H110" s="47">
        <v>1.4224137931034482</v>
      </c>
      <c r="I110" s="47">
        <v>1.305159606504718</v>
      </c>
      <c r="J110" s="47">
        <v>1.1697693803834399</v>
      </c>
    </row>
    <row r="111" spans="1:10" ht="15.75" customHeight="1">
      <c r="A111" s="204">
        <v>39</v>
      </c>
      <c r="B111" s="41" t="s">
        <v>110</v>
      </c>
      <c r="D111" s="131">
        <v>1.0737704918032787</v>
      </c>
      <c r="E111" s="131">
        <v>1.8027210884353742</v>
      </c>
      <c r="F111" s="131">
        <v>3.6770833333333335</v>
      </c>
      <c r="H111" s="131">
        <v>1.0843672456575681</v>
      </c>
      <c r="I111" s="131">
        <v>1.3304889298892988</v>
      </c>
      <c r="J111" s="131">
        <v>2.3148898678414098</v>
      </c>
    </row>
    <row r="112" spans="1:10" ht="15.75" customHeight="1">
      <c r="A112" s="204">
        <v>40</v>
      </c>
      <c r="B112" s="41" t="s">
        <v>112</v>
      </c>
      <c r="D112" s="47">
        <v>1.2816091954022988</v>
      </c>
      <c r="E112" s="47">
        <v>1.2954545454545454</v>
      </c>
      <c r="F112" s="47">
        <v>1.4036363636363636</v>
      </c>
      <c r="H112" s="47">
        <v>1.2202575437247742</v>
      </c>
      <c r="I112" s="47">
        <v>1.2402080783353733</v>
      </c>
      <c r="J112" s="47">
        <v>1.2929749541844837</v>
      </c>
    </row>
    <row r="113" spans="1:10" ht="15.75" customHeight="1">
      <c r="A113" s="204">
        <v>40.049999999999997</v>
      </c>
      <c r="B113" s="206" t="s">
        <v>116</v>
      </c>
      <c r="D113" s="47">
        <v>1.1038251366120218</v>
      </c>
      <c r="E113" s="47">
        <v>1.0171673819742488</v>
      </c>
      <c r="F113" s="47">
        <v>1.0308219178082192</v>
      </c>
      <c r="H113" s="47">
        <v>1.0757964115708532</v>
      </c>
      <c r="I113" s="47">
        <v>0.97349949863916341</v>
      </c>
      <c r="J113" s="47">
        <v>0.99303414411328084</v>
      </c>
    </row>
    <row r="114" spans="1:10" ht="15.75" customHeight="1">
      <c r="A114" s="204">
        <v>40.06</v>
      </c>
      <c r="B114" s="206" t="s">
        <v>117</v>
      </c>
      <c r="D114" s="47">
        <v>1.4528301886792452</v>
      </c>
      <c r="E114" s="47">
        <v>1.6732673267326732</v>
      </c>
      <c r="F114" s="47">
        <v>1.7419354838709677</v>
      </c>
      <c r="H114" s="47">
        <v>1.4443245576176089</v>
      </c>
      <c r="I114" s="47">
        <v>1.5434674615002484</v>
      </c>
      <c r="J114" s="47">
        <v>1.6756538150444864</v>
      </c>
    </row>
    <row r="115" spans="1:10" ht="15.75" customHeight="1">
      <c r="A115" s="204">
        <v>40.08</v>
      </c>
      <c r="B115" s="206" t="s">
        <v>118</v>
      </c>
      <c r="D115" s="47">
        <v>1.4512195121951219</v>
      </c>
      <c r="E115" s="47">
        <v>1.3962264150943395</v>
      </c>
      <c r="F115" s="47">
        <v>1.3636363636363635</v>
      </c>
      <c r="H115" s="47">
        <v>1.3991003884686157</v>
      </c>
      <c r="I115" s="47">
        <v>1.340612725844462</v>
      </c>
      <c r="J115" s="47">
        <v>1.3077613855035279</v>
      </c>
    </row>
    <row r="116" spans="1:10" ht="15.75" customHeight="1">
      <c r="A116" s="204">
        <v>42</v>
      </c>
      <c r="B116" s="41" t="s">
        <v>119</v>
      </c>
      <c r="D116" s="47">
        <v>1.15625</v>
      </c>
      <c r="E116" s="47">
        <v>1.2467532467532467</v>
      </c>
      <c r="F116" s="47">
        <v>1.3854748603351956</v>
      </c>
      <c r="H116" s="47">
        <v>1.1553773845728503</v>
      </c>
      <c r="I116" s="47">
        <v>1.2067736185383244</v>
      </c>
      <c r="J116" s="47">
        <v>1.2960227272727274</v>
      </c>
    </row>
    <row r="117" spans="1:10" ht="15.75" customHeight="1">
      <c r="A117" s="204">
        <v>42.01</v>
      </c>
      <c r="B117" s="206" t="s">
        <v>120</v>
      </c>
      <c r="D117" s="47">
        <v>1.1007751937984496</v>
      </c>
      <c r="E117" s="47">
        <v>1.1623376623376624</v>
      </c>
      <c r="F117" s="47">
        <v>1.2458100558659218</v>
      </c>
      <c r="H117" s="47">
        <v>1.0990099009900991</v>
      </c>
      <c r="I117" s="47">
        <v>1.1499110320284698</v>
      </c>
      <c r="J117" s="47">
        <v>1.2401771956856702</v>
      </c>
    </row>
    <row r="118" spans="1:10" ht="15.75" customHeight="1">
      <c r="A118" s="204">
        <v>43</v>
      </c>
      <c r="B118" s="41" t="s">
        <v>122</v>
      </c>
      <c r="D118" s="47">
        <v>0.80800000000000005</v>
      </c>
      <c r="E118" s="47">
        <v>0.94630872483221473</v>
      </c>
      <c r="F118" s="47">
        <v>0.94797687861271673</v>
      </c>
      <c r="H118" s="47">
        <v>0.86830102622576966</v>
      </c>
      <c r="I118" s="47">
        <v>0.92760284991955877</v>
      </c>
      <c r="J118" s="47">
        <v>1.0615384615384615</v>
      </c>
    </row>
    <row r="119" spans="1:10" ht="15.75" customHeight="1">
      <c r="A119" s="204">
        <v>43.01</v>
      </c>
      <c r="B119" s="206" t="s">
        <v>127</v>
      </c>
      <c r="D119" s="47">
        <v>0.80800000000000005</v>
      </c>
      <c r="E119" s="47">
        <v>0.94630872483221473</v>
      </c>
      <c r="F119" s="47">
        <v>0.94797687861271673</v>
      </c>
      <c r="H119" s="47">
        <v>0.86830102622576966</v>
      </c>
      <c r="I119" s="47">
        <v>0.92760284991955877</v>
      </c>
      <c r="J119" s="47">
        <v>1.0615384615384615</v>
      </c>
    </row>
    <row r="120" spans="1:10" ht="15.75" customHeight="1">
      <c r="A120" s="204">
        <v>44</v>
      </c>
      <c r="B120" s="41" t="s">
        <v>128</v>
      </c>
      <c r="D120" s="47">
        <v>1.0491803278688525</v>
      </c>
      <c r="E120" s="47">
        <v>1.3254901960784313</v>
      </c>
      <c r="F120" s="47">
        <v>1.5816993464052287</v>
      </c>
      <c r="H120" s="47">
        <v>1.0338736492103076</v>
      </c>
      <c r="I120" s="47">
        <v>1.1142946122703208</v>
      </c>
      <c r="J120" s="47">
        <v>1.3715119228817858</v>
      </c>
    </row>
    <row r="121" spans="1:10" ht="15.75" customHeight="1">
      <c r="A121" s="204">
        <v>44.04</v>
      </c>
      <c r="B121" s="206" t="s">
        <v>129</v>
      </c>
      <c r="D121" s="131">
        <v>2.0817307692307692</v>
      </c>
      <c r="E121" s="131">
        <v>1.7651006711409396</v>
      </c>
      <c r="F121" s="131">
        <v>1.7560386473429952</v>
      </c>
      <c r="H121" s="131">
        <v>1.676039603960396</v>
      </c>
      <c r="I121" s="131">
        <v>1.707977207977208</v>
      </c>
      <c r="J121" s="131">
        <v>1.6071344478455381</v>
      </c>
    </row>
    <row r="122" spans="1:10" ht="15.75" customHeight="1">
      <c r="A122" s="204">
        <v>44.07</v>
      </c>
      <c r="B122" s="206" t="s">
        <v>131</v>
      </c>
      <c r="D122" s="47">
        <v>0.97802197802197799</v>
      </c>
      <c r="E122" s="47">
        <v>0.98054474708171202</v>
      </c>
      <c r="F122" s="47">
        <v>1.4208754208754208</v>
      </c>
      <c r="H122" s="47">
        <v>0.98116332022355623</v>
      </c>
      <c r="I122" s="47">
        <v>0.91754305746075293</v>
      </c>
      <c r="J122" s="47">
        <v>1.0836668818592641</v>
      </c>
    </row>
    <row r="123" spans="1:10" ht="15.75" customHeight="1">
      <c r="A123" s="204">
        <v>45</v>
      </c>
      <c r="B123" s="41" t="s">
        <v>132</v>
      </c>
      <c r="D123" s="47">
        <v>1.16793893129771</v>
      </c>
      <c r="E123" s="47">
        <v>1.2592592592592593</v>
      </c>
      <c r="F123" s="47">
        <v>1.2864321608040201</v>
      </c>
      <c r="H123" s="47">
        <v>1.1426721905748316</v>
      </c>
      <c r="I123" s="47">
        <v>1.2145689835107494</v>
      </c>
      <c r="J123" s="47">
        <v>1.2667464114832536</v>
      </c>
    </row>
    <row r="124" spans="1:10" ht="15.75" customHeight="1">
      <c r="A124" s="204">
        <v>45.02</v>
      </c>
      <c r="B124" s="206" t="s">
        <v>134</v>
      </c>
      <c r="D124" s="47">
        <v>1.0538461538461539</v>
      </c>
      <c r="E124" s="47">
        <v>1.197452229299363</v>
      </c>
      <c r="F124" s="47">
        <v>1.2577319587628866</v>
      </c>
      <c r="H124" s="47">
        <v>1.0159383033419023</v>
      </c>
      <c r="I124" s="47">
        <v>1.1694951209164193</v>
      </c>
      <c r="J124" s="47">
        <v>1.216801236900876</v>
      </c>
    </row>
    <row r="125" spans="1:10" ht="15.75" customHeight="1">
      <c r="A125" s="204">
        <v>45.06</v>
      </c>
      <c r="B125" s="206" t="s">
        <v>136</v>
      </c>
      <c r="D125" s="47">
        <v>1.2408759124087592</v>
      </c>
      <c r="E125" s="47">
        <v>1.2962962962962963</v>
      </c>
      <c r="F125" s="47">
        <v>1.2989690721649485</v>
      </c>
      <c r="H125" s="47">
        <v>1.2225563909774435</v>
      </c>
      <c r="I125" s="47">
        <v>1.2612401448966546</v>
      </c>
      <c r="J125" s="47">
        <v>1.2419044284964116</v>
      </c>
    </row>
    <row r="126" spans="1:10" ht="15.75" customHeight="1">
      <c r="A126" s="204">
        <v>45.07</v>
      </c>
      <c r="B126" s="206" t="s">
        <v>137</v>
      </c>
      <c r="D126" s="47">
        <v>1.2285714285714286</v>
      </c>
      <c r="E126" s="47">
        <v>1.2546583850931676</v>
      </c>
      <c r="F126" s="47">
        <v>1.5337078651685394</v>
      </c>
      <c r="H126" s="47">
        <v>1.2108993157380255</v>
      </c>
      <c r="I126" s="47">
        <v>1.2009160941078492</v>
      </c>
      <c r="J126" s="47">
        <v>1.4467855213398164</v>
      </c>
    </row>
    <row r="127" spans="1:10" ht="15.75" customHeight="1">
      <c r="A127" s="204">
        <v>45.1</v>
      </c>
      <c r="B127" s="206" t="s">
        <v>138</v>
      </c>
      <c r="D127" s="47">
        <v>1.2108843537414966</v>
      </c>
      <c r="E127" s="47">
        <v>1.2513089005235603</v>
      </c>
      <c r="F127" s="47">
        <v>1.2565217391304349</v>
      </c>
      <c r="H127" s="47">
        <v>1.20207010115267</v>
      </c>
      <c r="I127" s="47">
        <v>1.2135975277222324</v>
      </c>
      <c r="J127" s="47">
        <v>1.2672917307101137</v>
      </c>
    </row>
    <row r="128" spans="1:10" ht="15.75" customHeight="1">
      <c r="A128" s="204">
        <v>45.11</v>
      </c>
      <c r="B128" s="206" t="s">
        <v>139</v>
      </c>
      <c r="D128" s="47">
        <v>1.1363636363636365</v>
      </c>
      <c r="E128" s="47">
        <v>1.2313432835820894</v>
      </c>
      <c r="F128" s="47">
        <v>1.2857142857142858</v>
      </c>
      <c r="H128" s="47">
        <v>1.0973692168128213</v>
      </c>
      <c r="I128" s="47">
        <v>1.1910084451068057</v>
      </c>
      <c r="J128" s="47">
        <v>1.2111561119293077</v>
      </c>
    </row>
    <row r="129" spans="1:10" ht="15.75" customHeight="1">
      <c r="A129" s="204">
        <v>50</v>
      </c>
      <c r="B129" s="41" t="s">
        <v>140</v>
      </c>
      <c r="D129" s="47">
        <v>1.1492537313432836</v>
      </c>
      <c r="E129" s="47">
        <v>1.1310861423220975</v>
      </c>
      <c r="F129" s="47">
        <v>1.1130434782608696</v>
      </c>
      <c r="H129" s="47">
        <v>1.0972480162080027</v>
      </c>
      <c r="I129" s="47">
        <v>1.0685102142501246</v>
      </c>
      <c r="J129" s="47">
        <v>1.0635092556124459</v>
      </c>
    </row>
    <row r="130" spans="1:10" ht="15.75" customHeight="1">
      <c r="A130" s="204">
        <v>50.01</v>
      </c>
      <c r="B130" s="206" t="s">
        <v>141</v>
      </c>
      <c r="D130" s="131">
        <v>0.98830409356725146</v>
      </c>
      <c r="E130" s="131">
        <v>0.96491228070175439</v>
      </c>
      <c r="F130" s="131">
        <v>0.87804878048780488</v>
      </c>
      <c r="H130" s="131">
        <v>0.9704107455713451</v>
      </c>
      <c r="I130" s="131">
        <v>0.94013565319964609</v>
      </c>
      <c r="J130" s="131">
        <v>0.87516737048099702</v>
      </c>
    </row>
    <row r="131" spans="1:10" ht="15.75" customHeight="1">
      <c r="A131" s="204">
        <v>50.03</v>
      </c>
      <c r="B131" s="206" t="s">
        <v>142</v>
      </c>
      <c r="D131" s="131">
        <v>2.1739130434782608</v>
      </c>
      <c r="E131" s="131">
        <v>1.7666666666666666</v>
      </c>
      <c r="F131" s="131">
        <v>1.1949860724233983</v>
      </c>
      <c r="H131" s="131">
        <v>2.0701906412478337</v>
      </c>
      <c r="I131" s="131">
        <v>1.7319243604004448</v>
      </c>
      <c r="J131" s="131">
        <v>1.179035250463822</v>
      </c>
    </row>
    <row r="132" spans="1:10" ht="15.75" customHeight="1">
      <c r="A132" s="204">
        <v>50.04</v>
      </c>
      <c r="B132" s="206" t="s">
        <v>143</v>
      </c>
      <c r="D132" s="131">
        <v>1.2445414847161571</v>
      </c>
      <c r="E132" s="131">
        <v>1.2322097378277153</v>
      </c>
      <c r="F132" s="131">
        <v>1.2080536912751678</v>
      </c>
      <c r="H132" s="131">
        <v>1.1970824215900802</v>
      </c>
      <c r="I132" s="131">
        <v>1.1862363430867764</v>
      </c>
      <c r="J132" s="131">
        <v>1.1757032667876588</v>
      </c>
    </row>
    <row r="133" spans="1:10" ht="15.75" customHeight="1">
      <c r="A133" s="204">
        <v>50.05</v>
      </c>
      <c r="B133" s="206" t="s">
        <v>144</v>
      </c>
      <c r="D133" s="47">
        <v>1.231958762886598</v>
      </c>
      <c r="E133" s="47">
        <v>1.1461538461538461</v>
      </c>
      <c r="F133" s="47">
        <v>1.0132275132275133</v>
      </c>
      <c r="H133" s="47">
        <v>1.1998277347114557</v>
      </c>
      <c r="I133" s="47">
        <v>1.0962803643724697</v>
      </c>
      <c r="J133" s="47">
        <v>0.97597705270706347</v>
      </c>
    </row>
    <row r="134" spans="1:10" ht="15.75" customHeight="1">
      <c r="A134" s="204">
        <v>50.07</v>
      </c>
      <c r="B134" s="206" t="s">
        <v>146</v>
      </c>
      <c r="D134" s="47">
        <v>1.0575916230366491</v>
      </c>
      <c r="E134" s="47">
        <v>0.97975708502024295</v>
      </c>
      <c r="F134" s="47">
        <v>1.2363013698630136</v>
      </c>
      <c r="H134" s="47">
        <v>1.0418736692689852</v>
      </c>
      <c r="I134" s="47">
        <v>0.94228936981080713</v>
      </c>
      <c r="J134" s="47">
        <v>1.1974727168294084</v>
      </c>
    </row>
    <row r="135" spans="1:10" ht="15.75" customHeight="1">
      <c r="A135" s="204">
        <v>50.09</v>
      </c>
      <c r="B135" s="206" t="s">
        <v>147</v>
      </c>
      <c r="D135" s="47">
        <v>1.2276422764227641</v>
      </c>
      <c r="E135" s="47">
        <v>1.0419161676646707</v>
      </c>
      <c r="F135" s="47">
        <v>1.0935251798561152</v>
      </c>
      <c r="H135" s="47">
        <v>1.1728378193742315</v>
      </c>
      <c r="I135" s="47">
        <v>1.039109012523096</v>
      </c>
      <c r="J135" s="47">
        <v>1.0579733812362211</v>
      </c>
    </row>
    <row r="136" spans="1:10" ht="15.75" customHeight="1">
      <c r="A136" s="204">
        <v>51</v>
      </c>
      <c r="B136" s="41" t="s">
        <v>148</v>
      </c>
      <c r="D136" s="47">
        <v>1.2549999999999999</v>
      </c>
      <c r="E136" s="47">
        <v>1.3154121863799284</v>
      </c>
      <c r="F136" s="47">
        <v>1.4177545691906006</v>
      </c>
      <c r="H136" s="47">
        <v>1.1777948816624977</v>
      </c>
      <c r="I136" s="47">
        <v>1.2433597552496176</v>
      </c>
      <c r="J136" s="47">
        <v>1.2765023977145189</v>
      </c>
    </row>
    <row r="137" spans="1:10" ht="15.75" customHeight="1">
      <c r="A137" s="204">
        <v>51.02</v>
      </c>
      <c r="B137" s="206" t="s">
        <v>149</v>
      </c>
      <c r="D137" s="47">
        <v>1.2401960784313726</v>
      </c>
      <c r="E137" s="47">
        <v>1.2627450980392156</v>
      </c>
      <c r="F137" s="47">
        <v>1.2445820433436532</v>
      </c>
      <c r="H137" s="47">
        <v>1.2039915563231625</v>
      </c>
      <c r="I137" s="47">
        <v>1.3085207475451377</v>
      </c>
      <c r="J137" s="47">
        <v>1.2672391360915951</v>
      </c>
    </row>
    <row r="138" spans="1:10" ht="15.75" customHeight="1">
      <c r="A138" s="204">
        <v>51.07</v>
      </c>
      <c r="B138" s="206" t="s">
        <v>150</v>
      </c>
      <c r="D138" s="131">
        <v>2.7462686567164178</v>
      </c>
      <c r="E138" s="131">
        <v>2.3484848484848486</v>
      </c>
      <c r="F138" s="131">
        <v>1.3865030674846626</v>
      </c>
      <c r="H138" s="131">
        <v>2.7130479102956166</v>
      </c>
      <c r="I138" s="131">
        <v>2.1906710310965631</v>
      </c>
      <c r="J138" s="131">
        <v>1.0115601023017904</v>
      </c>
    </row>
    <row r="139" spans="1:10" ht="15.75" customHeight="1">
      <c r="A139" s="204">
        <v>51.1</v>
      </c>
      <c r="B139" s="206" t="s">
        <v>155</v>
      </c>
      <c r="D139" s="131">
        <v>1.4829268292682927</v>
      </c>
      <c r="E139" s="131">
        <v>1.2524916943521596</v>
      </c>
      <c r="F139" s="131">
        <v>0.91348088531187122</v>
      </c>
      <c r="H139" s="131">
        <v>1.3902439024390243</v>
      </c>
      <c r="I139" s="131">
        <v>1.2469231622131056</v>
      </c>
      <c r="J139" s="131">
        <v>0.91081135494262133</v>
      </c>
    </row>
    <row r="140" spans="1:10" ht="15.75" customHeight="1">
      <c r="A140" s="204">
        <v>51.22</v>
      </c>
      <c r="B140" s="206" t="s">
        <v>160</v>
      </c>
      <c r="D140" s="47">
        <v>1.4384615384615385</v>
      </c>
      <c r="E140" s="47">
        <v>1.6954022988505748</v>
      </c>
      <c r="F140" s="47">
        <v>1.8479087452471483</v>
      </c>
      <c r="H140" s="47">
        <v>1.2115630596060374</v>
      </c>
      <c r="I140" s="47">
        <v>1.5582869214518917</v>
      </c>
      <c r="J140" s="47">
        <v>1.9316880552813425</v>
      </c>
    </row>
    <row r="141" spans="1:10" ht="15.75" customHeight="1">
      <c r="A141" s="204">
        <v>51.23</v>
      </c>
      <c r="B141" s="206" t="s">
        <v>161</v>
      </c>
      <c r="D141" s="47">
        <v>1.1527093596059113</v>
      </c>
      <c r="E141" s="47">
        <v>1.1887417218543046</v>
      </c>
      <c r="F141" s="47">
        <v>1.4497041420118344</v>
      </c>
      <c r="H141" s="47">
        <v>1.0141786510026332</v>
      </c>
      <c r="I141" s="47">
        <v>1.2215232913974838</v>
      </c>
      <c r="J141" s="47">
        <v>1.3855633802816902</v>
      </c>
    </row>
    <row r="142" spans="1:10" ht="15.75" customHeight="1">
      <c r="A142" s="204">
        <v>51.38</v>
      </c>
      <c r="B142" s="206" t="s">
        <v>163</v>
      </c>
      <c r="D142" s="47">
        <v>1.1857707509881423</v>
      </c>
      <c r="E142" s="47">
        <v>1.2339181286549707</v>
      </c>
      <c r="F142" s="47">
        <v>1.1822033898305084</v>
      </c>
      <c r="H142" s="47">
        <v>1.1556761268781301</v>
      </c>
      <c r="I142" s="47">
        <v>1.1206771962423867</v>
      </c>
      <c r="J142" s="47">
        <v>1.1275996872556684</v>
      </c>
    </row>
    <row r="143" spans="1:10" ht="15.75" customHeight="1">
      <c r="A143" s="204">
        <v>52</v>
      </c>
      <c r="B143" s="41" t="s">
        <v>169</v>
      </c>
      <c r="D143" s="47">
        <v>1.0949720670391061</v>
      </c>
      <c r="E143" s="47">
        <v>1.0900900900900901</v>
      </c>
      <c r="F143" s="47">
        <v>1.0879120879120878</v>
      </c>
      <c r="H143" s="47">
        <v>1.0803448951597099</v>
      </c>
      <c r="I143" s="47">
        <v>1.0644041041831096</v>
      </c>
      <c r="J143" s="47">
        <v>1.0454487909862007</v>
      </c>
    </row>
    <row r="144" spans="1:10" ht="15.75" customHeight="1">
      <c r="A144" s="204">
        <v>52.01</v>
      </c>
      <c r="B144" s="206" t="s">
        <v>174</v>
      </c>
      <c r="D144" s="47">
        <v>1.4210526315789473</v>
      </c>
      <c r="E144" s="47">
        <v>1.7215909090909092</v>
      </c>
      <c r="F144" s="47">
        <v>1.75</v>
      </c>
      <c r="H144" s="47">
        <v>1.4879675959018346</v>
      </c>
      <c r="I144" s="47">
        <v>1.6712768089797554</v>
      </c>
      <c r="J144" s="47">
        <v>1.7640991515554816</v>
      </c>
    </row>
    <row r="145" spans="1:10" ht="15.75" customHeight="1">
      <c r="A145" s="204">
        <v>52.02</v>
      </c>
      <c r="B145" s="206" t="s">
        <v>175</v>
      </c>
      <c r="D145" s="47">
        <v>1.0957446808510638</v>
      </c>
      <c r="E145" s="47">
        <v>1.164319248826291</v>
      </c>
      <c r="F145" s="47">
        <v>1.1477272727272727</v>
      </c>
      <c r="H145" s="47">
        <v>1.1531440162271804</v>
      </c>
      <c r="I145" s="47">
        <v>1.1426403641881639</v>
      </c>
      <c r="J145" s="47">
        <v>1.1647439504783343</v>
      </c>
    </row>
    <row r="146" spans="1:10" ht="15.75" customHeight="1">
      <c r="A146" s="204">
        <v>52.03</v>
      </c>
      <c r="B146" s="206" t="s">
        <v>176</v>
      </c>
      <c r="D146" s="47">
        <v>0.88888888888888884</v>
      </c>
      <c r="E146" s="47">
        <v>1</v>
      </c>
      <c r="F146" s="47">
        <v>0.96616541353383456</v>
      </c>
      <c r="H146" s="47">
        <v>0.93062247061090764</v>
      </c>
      <c r="I146" s="47">
        <v>0.94538438705847427</v>
      </c>
      <c r="J146" s="47">
        <v>0.96858500527983105</v>
      </c>
    </row>
    <row r="147" spans="1:10" ht="15.75" customHeight="1">
      <c r="A147" s="204">
        <v>52.06</v>
      </c>
      <c r="B147" s="206" t="s">
        <v>177</v>
      </c>
      <c r="D147" s="131">
        <v>1.0201342281879195</v>
      </c>
      <c r="E147" s="131">
        <v>0.99487179487179489</v>
      </c>
      <c r="F147" s="131">
        <v>0.88014981273408244</v>
      </c>
      <c r="H147" s="131">
        <v>1.0048275862068965</v>
      </c>
      <c r="I147" s="131">
        <v>0.96865148861646233</v>
      </c>
      <c r="J147" s="131">
        <v>0.81977878985035779</v>
      </c>
    </row>
    <row r="148" spans="1:10" ht="15.75" customHeight="1">
      <c r="A148" s="204">
        <v>52.08</v>
      </c>
      <c r="B148" s="206" t="s">
        <v>178</v>
      </c>
      <c r="D148" s="47">
        <v>1.1413612565445026</v>
      </c>
      <c r="E148" s="47">
        <v>0.98859315589353614</v>
      </c>
      <c r="F148" s="47">
        <v>0.92625368731563418</v>
      </c>
      <c r="H148" s="47">
        <v>1.0927510917030567</v>
      </c>
      <c r="I148" s="47">
        <v>0.90982451645958751</v>
      </c>
      <c r="J148" s="47">
        <v>0.90326555760936533</v>
      </c>
    </row>
    <row r="149" spans="1:10" ht="15.75" customHeight="1">
      <c r="A149" s="204">
        <v>52.09</v>
      </c>
      <c r="B149" s="206" t="s">
        <v>179</v>
      </c>
      <c r="D149" s="131">
        <v>0.94252873563218387</v>
      </c>
      <c r="E149" s="131">
        <v>0.89552238805970152</v>
      </c>
      <c r="F149" s="131">
        <v>0.84946236559139787</v>
      </c>
      <c r="H149" s="131">
        <v>0.93681747269890792</v>
      </c>
      <c r="I149" s="131">
        <v>0.88982910237265633</v>
      </c>
      <c r="J149" s="131">
        <v>0.8444818061726912</v>
      </c>
    </row>
    <row r="150" spans="1:10" ht="15.75" customHeight="1">
      <c r="A150" s="204">
        <v>52.12</v>
      </c>
      <c r="B150" s="206" t="s">
        <v>181</v>
      </c>
      <c r="D150" s="47">
        <v>0.98536585365853657</v>
      </c>
      <c r="E150" s="47">
        <v>1.0196850393700787</v>
      </c>
      <c r="F150" s="47">
        <v>1.0634328358208955</v>
      </c>
      <c r="H150" s="47">
        <v>0.9230119871686645</v>
      </c>
      <c r="I150" s="47">
        <v>0.94260273972602737</v>
      </c>
      <c r="J150" s="47">
        <v>1.0843801548026901</v>
      </c>
    </row>
    <row r="151" spans="1:10" ht="15.75" customHeight="1">
      <c r="A151" s="204">
        <v>52.14</v>
      </c>
      <c r="B151" s="206" t="s">
        <v>183</v>
      </c>
      <c r="D151" s="47">
        <v>1.1079545454545454</v>
      </c>
      <c r="E151" s="47">
        <v>1.0431034482758621</v>
      </c>
      <c r="F151" s="47">
        <v>1.014388489208633</v>
      </c>
      <c r="H151" s="47">
        <v>1.0911363199384734</v>
      </c>
      <c r="I151" s="47">
        <v>0.98238267148014435</v>
      </c>
      <c r="J151" s="47">
        <v>1.0041810132808657</v>
      </c>
    </row>
    <row r="152" spans="1:10" ht="15.75" customHeight="1">
      <c r="A152" s="204">
        <v>54</v>
      </c>
      <c r="B152" s="41" t="s">
        <v>184</v>
      </c>
      <c r="D152" s="47">
        <v>1.1742424242424243</v>
      </c>
      <c r="E152" s="47">
        <v>1.2453987730061349</v>
      </c>
      <c r="F152" s="47">
        <v>1.4352331606217616</v>
      </c>
      <c r="H152" s="47">
        <v>1.1310397166708828</v>
      </c>
      <c r="I152" s="47">
        <v>1.1888684264374871</v>
      </c>
      <c r="J152" s="47">
        <v>1.3857955524909498</v>
      </c>
    </row>
    <row r="153" spans="1:10" ht="15.75" customHeight="1">
      <c r="A153" s="204">
        <v>54.01</v>
      </c>
      <c r="B153" s="206" t="s">
        <v>185</v>
      </c>
      <c r="D153" s="47">
        <v>1.1742424242424243</v>
      </c>
      <c r="E153" s="47">
        <v>1.2453987730061349</v>
      </c>
      <c r="F153" s="47">
        <v>1.4352331606217616</v>
      </c>
      <c r="H153" s="47">
        <v>1.1310397166708828</v>
      </c>
      <c r="I153" s="47">
        <v>1.1888684264374871</v>
      </c>
      <c r="J153" s="47">
        <v>1.3857955524909498</v>
      </c>
    </row>
    <row r="154" spans="1:10" ht="15.75" customHeight="1">
      <c r="A154" s="207"/>
    </row>
    <row r="155" spans="1:10" ht="15.75" customHeight="1">
      <c r="A155" s="207"/>
    </row>
    <row r="156" spans="1:10" ht="15.75" customHeight="1">
      <c r="A156" s="207"/>
    </row>
    <row r="157" spans="1:10" ht="15.75" customHeight="1">
      <c r="A157" s="207"/>
    </row>
    <row r="158" spans="1:10" ht="15.75" customHeight="1">
      <c r="A158" s="207"/>
    </row>
    <row r="159" spans="1:10" ht="15.75" customHeight="1">
      <c r="A159" s="207"/>
    </row>
    <row r="160" spans="1:10" ht="15.75" customHeight="1">
      <c r="A160" s="207"/>
    </row>
    <row r="161" spans="1:1" ht="15.75" customHeight="1">
      <c r="A161" s="207"/>
    </row>
    <row r="162" spans="1:1" ht="15.75" customHeight="1">
      <c r="A162" s="207"/>
    </row>
    <row r="163" spans="1:1" ht="15.75" customHeight="1">
      <c r="A163" s="207"/>
    </row>
    <row r="164" spans="1:1">
      <c r="A164" s="207"/>
    </row>
    <row r="165" spans="1:1">
      <c r="A165" s="207"/>
    </row>
    <row r="166" spans="1:1">
      <c r="A166" s="207"/>
    </row>
    <row r="167" spans="1:1">
      <c r="A167" s="207"/>
    </row>
    <row r="168" spans="1:1">
      <c r="A168" s="207"/>
    </row>
    <row r="169" spans="1:1">
      <c r="A169" s="207"/>
    </row>
    <row r="170" spans="1:1">
      <c r="A170" s="207"/>
    </row>
    <row r="171" spans="1:1">
      <c r="A171" s="207"/>
    </row>
    <row r="172" spans="1:1">
      <c r="A172" s="207"/>
    </row>
    <row r="173" spans="1:1">
      <c r="A173" s="207"/>
    </row>
    <row r="174" spans="1:1">
      <c r="A174" s="207"/>
    </row>
    <row r="175" spans="1:1">
      <c r="A175" s="207"/>
    </row>
    <row r="176" spans="1:1">
      <c r="A176" s="207"/>
    </row>
    <row r="177" spans="1:1">
      <c r="A177" s="207"/>
    </row>
    <row r="178" spans="1:1">
      <c r="A178" s="207"/>
    </row>
    <row r="179" spans="1:1">
      <c r="A179" s="207"/>
    </row>
    <row r="180" spans="1:1">
      <c r="A180" s="207"/>
    </row>
    <row r="181" spans="1:1">
      <c r="A181" s="207"/>
    </row>
    <row r="182" spans="1:1">
      <c r="A182" s="207"/>
    </row>
    <row r="183" spans="1:1">
      <c r="A183" s="207"/>
    </row>
    <row r="184" spans="1:1">
      <c r="A184" s="207"/>
    </row>
    <row r="185" spans="1:1">
      <c r="A185" s="207"/>
    </row>
    <row r="186" spans="1:1">
      <c r="A186" s="207"/>
    </row>
    <row r="187" spans="1:1">
      <c r="A187" s="207"/>
    </row>
    <row r="188" spans="1:1">
      <c r="A188" s="207"/>
    </row>
    <row r="189" spans="1:1">
      <c r="A189" s="207"/>
    </row>
    <row r="190" spans="1:1">
      <c r="A190" s="207"/>
    </row>
    <row r="191" spans="1:1">
      <c r="A191" s="207"/>
    </row>
    <row r="192" spans="1:1">
      <c r="A192" s="207"/>
    </row>
    <row r="193" spans="1:1">
      <c r="A193" s="207"/>
    </row>
    <row r="194" spans="1:1">
      <c r="A194" s="207"/>
    </row>
    <row r="195" spans="1:1">
      <c r="A195" s="207"/>
    </row>
    <row r="196" spans="1:1">
      <c r="A196" s="207"/>
    </row>
    <row r="197" spans="1:1">
      <c r="A197" s="207"/>
    </row>
    <row r="198" spans="1:1">
      <c r="A198" s="207"/>
    </row>
    <row r="199" spans="1:1">
      <c r="A199" s="207"/>
    </row>
    <row r="200" spans="1:1">
      <c r="A200" s="207"/>
    </row>
    <row r="201" spans="1:1">
      <c r="A201" s="207"/>
    </row>
    <row r="202" spans="1:1">
      <c r="A202" s="207"/>
    </row>
    <row r="203" spans="1:1">
      <c r="A203" s="207"/>
    </row>
    <row r="204" spans="1:1">
      <c r="A204" s="207"/>
    </row>
    <row r="205" spans="1:1">
      <c r="A205" s="207"/>
    </row>
    <row r="206" spans="1:1">
      <c r="A206" s="207"/>
    </row>
    <row r="207" spans="1:1">
      <c r="A207" s="207"/>
    </row>
    <row r="208" spans="1:1">
      <c r="A208" s="207"/>
    </row>
    <row r="209" spans="1:1">
      <c r="A209" s="207"/>
    </row>
    <row r="210" spans="1:1">
      <c r="A210" s="207"/>
    </row>
    <row r="211" spans="1:1">
      <c r="A211" s="207"/>
    </row>
    <row r="212" spans="1:1">
      <c r="A212" s="207"/>
    </row>
    <row r="213" spans="1:1">
      <c r="A213" s="207"/>
    </row>
    <row r="214" spans="1:1">
      <c r="A214" s="207"/>
    </row>
    <row r="215" spans="1:1">
      <c r="A215" s="207"/>
    </row>
    <row r="216" spans="1:1">
      <c r="A216" s="207"/>
    </row>
    <row r="217" spans="1:1">
      <c r="A217" s="207"/>
    </row>
    <row r="218" spans="1:1">
      <c r="A218" s="207"/>
    </row>
    <row r="219" spans="1:1">
      <c r="A219" s="207"/>
    </row>
    <row r="220" spans="1:1">
      <c r="A220" s="207"/>
    </row>
    <row r="221" spans="1:1">
      <c r="A221" s="207"/>
    </row>
    <row r="222" spans="1:1">
      <c r="A222" s="207"/>
    </row>
    <row r="223" spans="1:1">
      <c r="A223" s="207"/>
    </row>
    <row r="224" spans="1:1">
      <c r="A224" s="207"/>
    </row>
    <row r="225" spans="1:1">
      <c r="A225" s="207"/>
    </row>
    <row r="226" spans="1:1">
      <c r="A226" s="207"/>
    </row>
    <row r="227" spans="1:1">
      <c r="A227" s="207"/>
    </row>
    <row r="228" spans="1:1">
      <c r="A228" s="207"/>
    </row>
    <row r="229" spans="1:1">
      <c r="A229" s="207"/>
    </row>
    <row r="230" spans="1:1">
      <c r="A230" s="207"/>
    </row>
    <row r="231" spans="1:1">
      <c r="A231" s="207"/>
    </row>
    <row r="232" spans="1:1">
      <c r="A232" s="207"/>
    </row>
    <row r="233" spans="1:1">
      <c r="A233" s="207"/>
    </row>
    <row r="234" spans="1:1">
      <c r="A234" s="207"/>
    </row>
    <row r="235" spans="1:1">
      <c r="A235" s="207"/>
    </row>
    <row r="236" spans="1:1">
      <c r="A236" s="207"/>
    </row>
    <row r="237" spans="1:1">
      <c r="A237" s="207"/>
    </row>
    <row r="238" spans="1:1">
      <c r="A238" s="207"/>
    </row>
    <row r="239" spans="1:1">
      <c r="A239" s="207"/>
    </row>
    <row r="240" spans="1:1">
      <c r="A240" s="207"/>
    </row>
    <row r="241" spans="1:1">
      <c r="A241" s="207"/>
    </row>
    <row r="242" spans="1:1">
      <c r="A242" s="207"/>
    </row>
    <row r="243" spans="1:1">
      <c r="A243" s="207"/>
    </row>
    <row r="244" spans="1:1">
      <c r="A244" s="207"/>
    </row>
    <row r="245" spans="1:1">
      <c r="A245" s="207"/>
    </row>
    <row r="246" spans="1:1">
      <c r="A246" s="207"/>
    </row>
    <row r="247" spans="1:1">
      <c r="A247" s="207"/>
    </row>
    <row r="248" spans="1:1">
      <c r="A248" s="207"/>
    </row>
    <row r="249" spans="1:1">
      <c r="A249" s="207"/>
    </row>
    <row r="250" spans="1:1">
      <c r="A250" s="207"/>
    </row>
    <row r="251" spans="1:1">
      <c r="A251" s="207"/>
    </row>
    <row r="252" spans="1:1">
      <c r="A252" s="207"/>
    </row>
    <row r="253" spans="1:1">
      <c r="A253" s="207"/>
    </row>
    <row r="254" spans="1:1">
      <c r="A254" s="207"/>
    </row>
    <row r="255" spans="1:1">
      <c r="A255" s="207"/>
    </row>
    <row r="256" spans="1:1">
      <c r="A256" s="207"/>
    </row>
    <row r="257" spans="1:1">
      <c r="A257" s="207"/>
    </row>
    <row r="258" spans="1:1">
      <c r="A258" s="207"/>
    </row>
    <row r="259" spans="1:1">
      <c r="A259" s="207"/>
    </row>
    <row r="260" spans="1:1">
      <c r="A260" s="207"/>
    </row>
    <row r="261" spans="1:1">
      <c r="A261" s="207"/>
    </row>
    <row r="262" spans="1:1">
      <c r="A262" s="207"/>
    </row>
    <row r="263" spans="1:1">
      <c r="A263" s="207"/>
    </row>
    <row r="264" spans="1:1">
      <c r="A264" s="207"/>
    </row>
    <row r="265" spans="1:1">
      <c r="A265" s="207"/>
    </row>
    <row r="266" spans="1:1">
      <c r="A266" s="207"/>
    </row>
    <row r="267" spans="1:1">
      <c r="A267" s="207"/>
    </row>
    <row r="268" spans="1:1">
      <c r="A268" s="207"/>
    </row>
    <row r="269" spans="1:1">
      <c r="A269" s="207"/>
    </row>
    <row r="270" spans="1:1">
      <c r="A270" s="207"/>
    </row>
    <row r="271" spans="1:1">
      <c r="A271" s="207"/>
    </row>
    <row r="272" spans="1:1">
      <c r="A272" s="207"/>
    </row>
    <row r="273" spans="1:1">
      <c r="A273" s="207"/>
    </row>
    <row r="274" spans="1:1">
      <c r="A274" s="207"/>
    </row>
    <row r="275" spans="1:1">
      <c r="A275" s="207"/>
    </row>
    <row r="276" spans="1:1">
      <c r="A276" s="207"/>
    </row>
    <row r="277" spans="1:1">
      <c r="A277" s="207"/>
    </row>
    <row r="278" spans="1:1">
      <c r="A278" s="207"/>
    </row>
    <row r="279" spans="1:1">
      <c r="A279" s="207"/>
    </row>
    <row r="280" spans="1:1">
      <c r="A280" s="207"/>
    </row>
    <row r="281" spans="1:1">
      <c r="A281" s="207"/>
    </row>
  </sheetData>
  <mergeCells count="8">
    <mergeCell ref="D12:F12"/>
    <mergeCell ref="H12:J12"/>
    <mergeCell ref="L12:N12"/>
    <mergeCell ref="L10:N11"/>
    <mergeCell ref="P12:R12"/>
    <mergeCell ref="B7:C7"/>
    <mergeCell ref="B9:C9"/>
    <mergeCell ref="B8:C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5.7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workbookViewId="0">
      <selection activeCell="B10" sqref="B10"/>
    </sheetView>
  </sheetViews>
  <sheetFormatPr defaultColWidth="11" defaultRowHeight="15"/>
  <cols>
    <col min="1" max="1" width="11" style="7"/>
    <col min="2" max="2" width="62.5" style="7" customWidth="1"/>
    <col min="3" max="3" width="12.625" style="7" customWidth="1"/>
    <col min="4" max="4" width="1.625" style="48" customWidth="1"/>
    <col min="5" max="8" width="11" style="7"/>
    <col min="9" max="9" width="1.625" style="48" customWidth="1"/>
    <col min="10" max="13" width="11" style="7"/>
    <col min="14" max="14" width="1.625" style="48" customWidth="1"/>
    <col min="15" max="18" width="11" style="7"/>
    <col min="19" max="19" width="1.625" style="48" customWidth="1"/>
    <col min="20" max="16384" width="11" style="7"/>
  </cols>
  <sheetData>
    <row r="1" spans="1:21" s="11" customFormat="1" ht="15.75" thickBot="1">
      <c r="D1" s="55"/>
      <c r="I1" s="55"/>
      <c r="N1" s="55"/>
      <c r="S1" s="55"/>
    </row>
    <row r="2" spans="1:21" s="11" customFormat="1" ht="15.75">
      <c r="A2" s="62" t="s">
        <v>262</v>
      </c>
      <c r="B2" s="63" t="s">
        <v>263</v>
      </c>
      <c r="C2" s="64" t="s">
        <v>377</v>
      </c>
      <c r="D2" s="55"/>
      <c r="E2" s="68" t="s">
        <v>384</v>
      </c>
      <c r="F2" s="68"/>
      <c r="G2" s="68"/>
      <c r="H2" s="68"/>
      <c r="I2" s="55"/>
      <c r="J2" s="11" t="s">
        <v>386</v>
      </c>
      <c r="N2" s="55"/>
      <c r="O2" s="11" t="s">
        <v>389</v>
      </c>
      <c r="S2" s="55"/>
      <c r="T2" s="11" t="s">
        <v>390</v>
      </c>
    </row>
    <row r="3" spans="1:21" s="11" customFormat="1" ht="30.75" thickBot="1">
      <c r="A3" s="65"/>
      <c r="B3" s="66"/>
      <c r="C3" s="67" t="s">
        <v>378</v>
      </c>
      <c r="D3" s="55"/>
      <c r="E3" s="8" t="s">
        <v>359</v>
      </c>
      <c r="F3" s="8" t="s">
        <v>360</v>
      </c>
      <c r="G3" s="8" t="s">
        <v>361</v>
      </c>
      <c r="H3" s="8" t="s">
        <v>362</v>
      </c>
      <c r="I3" s="55"/>
      <c r="J3" s="69" t="s">
        <v>359</v>
      </c>
      <c r="K3" s="69" t="s">
        <v>360</v>
      </c>
      <c r="L3" s="69" t="s">
        <v>361</v>
      </c>
      <c r="M3" s="69" t="s">
        <v>362</v>
      </c>
      <c r="N3" s="55"/>
      <c r="O3" s="69" t="s">
        <v>359</v>
      </c>
      <c r="P3" s="69" t="s">
        <v>360</v>
      </c>
      <c r="Q3" s="69" t="s">
        <v>361</v>
      </c>
      <c r="R3" s="69" t="s">
        <v>362</v>
      </c>
      <c r="S3" s="55"/>
      <c r="T3" s="69" t="s">
        <v>361</v>
      </c>
      <c r="U3" s="69" t="s">
        <v>362</v>
      </c>
    </row>
    <row r="4" spans="1:21" s="74" customFormat="1" ht="21.75" customHeight="1">
      <c r="A4" s="70" t="s">
        <v>276</v>
      </c>
      <c r="B4" s="70"/>
      <c r="C4" s="71">
        <f>'By Level'!C5/'By Level'!C$25</f>
        <v>1.2653513036174047</v>
      </c>
      <c r="D4" s="72"/>
      <c r="E4" s="71">
        <f>'By Level'!E5*'By Level'!$C5</f>
        <v>0.87762974004376959</v>
      </c>
      <c r="F4" s="71">
        <f>'By Level'!F5*'By Level'!$C5</f>
        <v>1.2653513036174047</v>
      </c>
      <c r="G4" s="71">
        <f>'By Level'!G5*'By Level'!$C5</f>
        <v>2.5546223520979501</v>
      </c>
      <c r="H4" s="71">
        <f>'By Level'!H5*'By Level'!$C5</f>
        <v>3.5773824623029902</v>
      </c>
      <c r="I4" s="72"/>
      <c r="J4" s="73">
        <f>E4/E$24</f>
        <v>1.4101722761196813</v>
      </c>
      <c r="K4" s="73">
        <f>F4/E$24</f>
        <v>2.0331618751025586</v>
      </c>
      <c r="L4" s="73">
        <f>G4/E$24</f>
        <v>4.1047579093029789</v>
      </c>
      <c r="M4" s="73">
        <f>H4/E$22</f>
        <v>5.6910490101143516</v>
      </c>
      <c r="N4" s="72"/>
      <c r="O4" s="73">
        <f>E4/E$24</f>
        <v>1.4101722761196813</v>
      </c>
      <c r="P4" s="73">
        <f t="shared" ref="P4" si="0">F4/F$24</f>
        <v>1.2653513036174047</v>
      </c>
      <c r="Q4" s="73">
        <f>L4/L$24</f>
        <v>1.0196255554163705</v>
      </c>
      <c r="R4" s="73">
        <f>M4/M$24</f>
        <v>1.0088018366650935</v>
      </c>
      <c r="S4" s="72"/>
      <c r="T4" s="73">
        <f>Q4</f>
        <v>1.0196255554163705</v>
      </c>
      <c r="U4" s="73">
        <f>M4/L$24</f>
        <v>1.4136616911531776</v>
      </c>
    </row>
    <row r="5" spans="1:21" s="81" customFormat="1" ht="19.5" customHeight="1">
      <c r="A5" s="94" t="s">
        <v>1043</v>
      </c>
      <c r="B5" s="78" t="s">
        <v>279</v>
      </c>
      <c r="C5" s="79">
        <f>'By Level'!C6/'By Level'!C$25</f>
        <v>1.5717041936804717</v>
      </c>
      <c r="D5" s="80"/>
      <c r="E5" s="79">
        <f>'By Level'!E6*'By Level'!$C6</f>
        <v>1.2269660649526899</v>
      </c>
      <c r="F5" s="79">
        <f>'By Level'!F6*'By Level'!$C6</f>
        <v>1.5717041936804717</v>
      </c>
      <c r="G5" s="79">
        <f>'By Level'!G6*'By Level'!$C6</f>
        <v>3.0220285421856161</v>
      </c>
      <c r="H5" s="79">
        <f>'By Level'!H6*'By Level'!$C6</f>
        <v>3.2676207770701051</v>
      </c>
      <c r="I5" s="80"/>
      <c r="J5" s="79">
        <f t="shared" ref="J5:J26" si="1">E5/E$24</f>
        <v>1.9714846131463735</v>
      </c>
      <c r="K5" s="79">
        <f t="shared" ref="K5:K26" si="2">F5/E$24</f>
        <v>2.5254085852636479</v>
      </c>
      <c r="L5" s="79">
        <f t="shared" ref="L5:L25" si="3">G5/E$24</f>
        <v>4.8557844765151152</v>
      </c>
      <c r="M5" s="79">
        <f t="shared" ref="M5:M26" si="4">H5/E$22</f>
        <v>5.1982672204420526</v>
      </c>
      <c r="N5" s="80"/>
      <c r="O5" s="79">
        <f t="shared" ref="O5:O26" si="5">E5/E$24</f>
        <v>1.9714846131463735</v>
      </c>
      <c r="P5" s="79">
        <f t="shared" ref="P5:P26" si="6">F5/F$24</f>
        <v>1.5717041936804717</v>
      </c>
      <c r="Q5" s="79">
        <f t="shared" ref="Q5:Q25" si="7">L5/L$24</f>
        <v>1.2061812299887005</v>
      </c>
      <c r="R5" s="79">
        <f t="shared" ref="R5:R26" si="8">M5/M$24</f>
        <v>0.92145077474082826</v>
      </c>
      <c r="S5" s="80"/>
      <c r="T5" s="79">
        <f t="shared" ref="T5:T29" si="9">Q5</f>
        <v>1.2061812299887005</v>
      </c>
      <c r="U5" s="79">
        <f t="shared" ref="U5:U26" si="10">M5/L$24</f>
        <v>1.2912542515195424</v>
      </c>
    </row>
    <row r="6" spans="1:21" s="84" customFormat="1" ht="15.75" customHeight="1">
      <c r="A6" s="95" t="s">
        <v>1044</v>
      </c>
      <c r="B6" s="82" t="s">
        <v>313</v>
      </c>
      <c r="C6" s="83">
        <f>'By Level'!C7/'By Level'!C$25</f>
        <v>1.5079840124216304</v>
      </c>
      <c r="D6" s="80"/>
      <c r="E6" s="83">
        <f>'By Level'!E7*'By Level'!$C7</f>
        <v>1.0970967076133231</v>
      </c>
      <c r="F6" s="83">
        <f>'By Level'!F7*'By Level'!$C7</f>
        <v>1.5079840124216304</v>
      </c>
      <c r="G6" s="83">
        <f>'By Level'!G7*'By Level'!$C7</f>
        <v>2.6782159709999869</v>
      </c>
      <c r="H6" s="83">
        <f>'By Level'!H7*'By Level'!$C7</f>
        <v>2.6732374036401652</v>
      </c>
      <c r="I6" s="80"/>
      <c r="J6" s="83">
        <f t="shared" si="1"/>
        <v>1.7628110018483774</v>
      </c>
      <c r="K6" s="83">
        <f t="shared" si="2"/>
        <v>2.4230232296396945</v>
      </c>
      <c r="L6" s="83">
        <f t="shared" si="3"/>
        <v>4.3033476868921721</v>
      </c>
      <c r="M6" s="83">
        <f t="shared" si="4"/>
        <v>4.252697395400407</v>
      </c>
      <c r="N6" s="80"/>
      <c r="O6" s="83">
        <f t="shared" si="5"/>
        <v>1.7628110018483774</v>
      </c>
      <c r="P6" s="83">
        <f t="shared" si="6"/>
        <v>1.5079840124216304</v>
      </c>
      <c r="Q6" s="83">
        <f t="shared" si="7"/>
        <v>1.0689554347292234</v>
      </c>
      <c r="R6" s="83">
        <f t="shared" si="8"/>
        <v>0.75383798938231028</v>
      </c>
      <c r="S6" s="80"/>
      <c r="T6" s="83">
        <f t="shared" si="9"/>
        <v>1.0689554347292234</v>
      </c>
      <c r="U6" s="83">
        <f t="shared" si="10"/>
        <v>1.0563738567810463</v>
      </c>
    </row>
    <row r="7" spans="1:21" s="81" customFormat="1" ht="15.75" customHeight="1">
      <c r="A7" s="94" t="s">
        <v>281</v>
      </c>
      <c r="B7" s="85" t="s">
        <v>282</v>
      </c>
      <c r="C7" s="79">
        <f>'By Level'!C8/'By Level'!C$25</f>
        <v>1.1647301818132005</v>
      </c>
      <c r="D7" s="80"/>
      <c r="E7" s="79">
        <f>'By Level'!E8*'By Level'!$C8</f>
        <v>0.6863327275894614</v>
      </c>
      <c r="F7" s="79">
        <f>'By Level'!F8*'By Level'!$C8</f>
        <v>1.1647301818132005</v>
      </c>
      <c r="G7" s="79">
        <f>'By Level'!G8*'By Level'!$C8</f>
        <v>3.4226890364794293</v>
      </c>
      <c r="H7" s="79">
        <f>'By Level'!H8*'By Level'!$C8</f>
        <v>3.7953147984257609</v>
      </c>
      <c r="I7" s="80"/>
      <c r="J7" s="79">
        <f t="shared" si="1"/>
        <v>1.1027969318724216</v>
      </c>
      <c r="K7" s="79">
        <f t="shared" si="2"/>
        <v>1.871484222345174</v>
      </c>
      <c r="L7" s="79">
        <f t="shared" si="3"/>
        <v>5.4995643023461831</v>
      </c>
      <c r="M7" s="79">
        <f t="shared" si="4"/>
        <v>6.0377448467582662</v>
      </c>
      <c r="N7" s="80"/>
      <c r="O7" s="79">
        <f t="shared" si="5"/>
        <v>1.1027969318724216</v>
      </c>
      <c r="P7" s="79">
        <f t="shared" si="6"/>
        <v>1.1647301818132005</v>
      </c>
      <c r="Q7" s="79">
        <f t="shared" si="7"/>
        <v>1.3660967175723084</v>
      </c>
      <c r="R7" s="79">
        <f t="shared" si="8"/>
        <v>1.0702575359832573</v>
      </c>
      <c r="S7" s="80"/>
      <c r="T7" s="79">
        <f t="shared" si="9"/>
        <v>1.3660967175723084</v>
      </c>
      <c r="U7" s="79">
        <f t="shared" si="10"/>
        <v>1.4997812487030702</v>
      </c>
    </row>
    <row r="8" spans="1:21" s="84" customFormat="1" ht="15.75" customHeight="1">
      <c r="A8" s="95" t="s">
        <v>1045</v>
      </c>
      <c r="B8" s="86" t="s">
        <v>288</v>
      </c>
      <c r="C8" s="83">
        <f>'By Level'!C9/'By Level'!C$25</f>
        <v>1.0548973699126067</v>
      </c>
      <c r="D8" s="80"/>
      <c r="E8" s="83">
        <f>'By Level'!E9*'By Level'!$C9</f>
        <v>0.76899854173700721</v>
      </c>
      <c r="F8" s="83">
        <f>'By Level'!F9*'By Level'!$C9</f>
        <v>1.0548973699126067</v>
      </c>
      <c r="G8" s="83">
        <f>'By Level'!G9*'By Level'!$C9</f>
        <v>2.7040544199190202</v>
      </c>
      <c r="H8" s="83">
        <f>'By Level'!H9*'By Level'!$C9</f>
        <v>3.3741786101298605</v>
      </c>
      <c r="I8" s="80"/>
      <c r="J8" s="83">
        <f t="shared" si="1"/>
        <v>1.235624061554601</v>
      </c>
      <c r="K8" s="83">
        <f t="shared" si="2"/>
        <v>1.6950052594253886</v>
      </c>
      <c r="L8" s="83">
        <f t="shared" si="3"/>
        <v>4.3448648126925553</v>
      </c>
      <c r="M8" s="83">
        <f t="shared" si="4"/>
        <v>5.3677838591422535</v>
      </c>
      <c r="N8" s="80"/>
      <c r="O8" s="83">
        <f t="shared" si="5"/>
        <v>1.235624061554601</v>
      </c>
      <c r="P8" s="83">
        <f t="shared" si="6"/>
        <v>1.0548973699126067</v>
      </c>
      <c r="Q8" s="83">
        <f t="shared" si="7"/>
        <v>1.0792683261076812</v>
      </c>
      <c r="R8" s="83">
        <f t="shared" si="8"/>
        <v>0.9514994874055992</v>
      </c>
      <c r="S8" s="80"/>
      <c r="T8" s="83">
        <f t="shared" si="9"/>
        <v>1.0792683261076812</v>
      </c>
      <c r="U8" s="83">
        <f t="shared" si="10"/>
        <v>1.3333623369915939</v>
      </c>
    </row>
    <row r="9" spans="1:21" s="81" customFormat="1" ht="15.75" customHeight="1">
      <c r="A9" s="94" t="s">
        <v>1046</v>
      </c>
      <c r="B9" s="85" t="s">
        <v>290</v>
      </c>
      <c r="C9" s="79">
        <f>'By Level'!C10/'By Level'!C$25</f>
        <v>1.3168495334038244</v>
      </c>
      <c r="D9" s="80"/>
      <c r="E9" s="79">
        <f>'By Level'!E10*'By Level'!$C10</f>
        <v>0.92953763759505881</v>
      </c>
      <c r="F9" s="79">
        <f>'By Level'!F10*'By Level'!$C10</f>
        <v>1.3168495334038244</v>
      </c>
      <c r="G9" s="79">
        <f>'By Level'!G10*'By Level'!$C10</f>
        <v>2.2476704396062632</v>
      </c>
      <c r="H9" s="79">
        <f>'By Level'!H10*'By Level'!$C10</f>
        <v>3.2672568062657716</v>
      </c>
      <c r="I9" s="80"/>
      <c r="J9" s="79">
        <f t="shared" si="1"/>
        <v>1.4935776972199715</v>
      </c>
      <c r="K9" s="79">
        <f t="shared" si="2"/>
        <v>2.1159090435273979</v>
      </c>
      <c r="L9" s="79">
        <f t="shared" si="3"/>
        <v>3.6115486920810285</v>
      </c>
      <c r="M9" s="79">
        <f t="shared" si="4"/>
        <v>5.1976882005280398</v>
      </c>
      <c r="N9" s="80"/>
      <c r="O9" s="79">
        <f t="shared" si="5"/>
        <v>1.4935776972199715</v>
      </c>
      <c r="P9" s="79">
        <f t="shared" si="6"/>
        <v>1.3168495334038244</v>
      </c>
      <c r="Q9" s="79">
        <f t="shared" si="7"/>
        <v>0.89711194239508529</v>
      </c>
      <c r="R9" s="79">
        <f t="shared" si="8"/>
        <v>0.92134813701065166</v>
      </c>
      <c r="S9" s="80"/>
      <c r="T9" s="79">
        <f t="shared" si="9"/>
        <v>0.89711194239508529</v>
      </c>
      <c r="U9" s="79">
        <f t="shared" si="10"/>
        <v>1.2911104224522827</v>
      </c>
    </row>
    <row r="10" spans="1:21" s="84" customFormat="1" ht="15.75" customHeight="1">
      <c r="A10" s="95" t="s">
        <v>1047</v>
      </c>
      <c r="B10" s="82" t="s">
        <v>292</v>
      </c>
      <c r="C10" s="83">
        <f>'By Level'!C11/'By Level'!C$25</f>
        <v>1.0874667332630468</v>
      </c>
      <c r="D10" s="80"/>
      <c r="E10" s="83">
        <f>'By Level'!E11*'By Level'!$C11</f>
        <v>0.85916654384777502</v>
      </c>
      <c r="F10" s="83">
        <f>'By Level'!F11*'By Level'!$C11</f>
        <v>1.0874667332630468</v>
      </c>
      <c r="G10" s="83">
        <f>'By Level'!G11*'By Level'!$C11</f>
        <v>1.620481189832524</v>
      </c>
      <c r="H10" s="83">
        <f>'By Level'!H11*'By Level'!$C11</f>
        <v>2.880841782963143</v>
      </c>
      <c r="I10" s="80"/>
      <c r="J10" s="83">
        <f t="shared" si="1"/>
        <v>1.3805056795856447</v>
      </c>
      <c r="K10" s="83">
        <f t="shared" si="2"/>
        <v>1.7473375940672939</v>
      </c>
      <c r="L10" s="83">
        <f t="shared" si="3"/>
        <v>2.6037832853764655</v>
      </c>
      <c r="M10" s="83">
        <f t="shared" si="4"/>
        <v>4.5829630882334955</v>
      </c>
      <c r="N10" s="80"/>
      <c r="O10" s="83">
        <f t="shared" si="5"/>
        <v>1.3805056795856447</v>
      </c>
      <c r="P10" s="83">
        <f t="shared" si="6"/>
        <v>1.0874667332630468</v>
      </c>
      <c r="Q10" s="83">
        <f t="shared" si="7"/>
        <v>0.64678210924908386</v>
      </c>
      <c r="R10" s="83">
        <f t="shared" si="8"/>
        <v>0.81238126267434518</v>
      </c>
      <c r="S10" s="80"/>
      <c r="T10" s="83">
        <f t="shared" si="9"/>
        <v>0.64678210924908386</v>
      </c>
      <c r="U10" s="83">
        <f t="shared" si="10"/>
        <v>1.1384121518353563</v>
      </c>
    </row>
    <row r="11" spans="1:21" s="81" customFormat="1" ht="15.75" customHeight="1">
      <c r="A11" s="94" t="s">
        <v>1048</v>
      </c>
      <c r="B11" s="87" t="s">
        <v>294</v>
      </c>
      <c r="C11" s="79">
        <f>'By Level'!C12/'By Level'!C$25</f>
        <v>2.0045975707120656</v>
      </c>
      <c r="D11" s="80"/>
      <c r="E11" s="79">
        <f>'By Level'!E12*'By Level'!$C12</f>
        <v>1.3802034966472225</v>
      </c>
      <c r="F11" s="79">
        <f>'By Level'!F12*'By Level'!$C12</f>
        <v>2.0045975707120656</v>
      </c>
      <c r="G11" s="79">
        <f>'By Level'!G12*'By Level'!$C12</f>
        <v>3.5506461575284134</v>
      </c>
      <c r="H11" s="79">
        <f>'By Level'!H12*'By Level'!$C12</f>
        <v>3.7394256928930956</v>
      </c>
      <c r="I11" s="80"/>
      <c r="J11" s="79">
        <f t="shared" si="1"/>
        <v>2.2177059613753389</v>
      </c>
      <c r="K11" s="79">
        <f t="shared" si="2"/>
        <v>3.2209800899113064</v>
      </c>
      <c r="L11" s="79">
        <f t="shared" si="3"/>
        <v>5.7051653393237682</v>
      </c>
      <c r="M11" s="79">
        <f t="shared" si="4"/>
        <v>5.9488341300346503</v>
      </c>
      <c r="N11" s="80"/>
      <c r="O11" s="79">
        <f t="shared" si="5"/>
        <v>2.2177059613753389</v>
      </c>
      <c r="P11" s="79">
        <f t="shared" si="6"/>
        <v>2.0045975707120656</v>
      </c>
      <c r="Q11" s="79">
        <f t="shared" si="7"/>
        <v>1.4171682000213306</v>
      </c>
      <c r="R11" s="79">
        <f t="shared" si="8"/>
        <v>1.0544971209577345</v>
      </c>
      <c r="S11" s="80"/>
      <c r="T11" s="79">
        <f t="shared" si="9"/>
        <v>1.4171682000213306</v>
      </c>
      <c r="U11" s="79">
        <f t="shared" si="10"/>
        <v>1.4776957467258833</v>
      </c>
    </row>
    <row r="12" spans="1:21" s="84" customFormat="1" ht="15.75" customHeight="1">
      <c r="A12" s="95" t="s">
        <v>1049</v>
      </c>
      <c r="B12" s="86" t="s">
        <v>301</v>
      </c>
      <c r="C12" s="83">
        <f>'By Level'!C13/'By Level'!C$25</f>
        <v>1.0701009472844174</v>
      </c>
      <c r="D12" s="80"/>
      <c r="E12" s="83">
        <f>'By Level'!E13*'By Level'!$C13</f>
        <v>0.83082781315917487</v>
      </c>
      <c r="F12" s="83">
        <f>'By Level'!F13*'By Level'!$C13</f>
        <v>1.0701009472844174</v>
      </c>
      <c r="G12" s="83">
        <f>'By Level'!G13*'By Level'!$C13</f>
        <v>2.4191256639730954</v>
      </c>
      <c r="H12" s="83">
        <f>'By Level'!H13*'By Level'!$C13</f>
        <v>2.9279070661493911</v>
      </c>
      <c r="I12" s="80"/>
      <c r="J12" s="83">
        <f t="shared" si="1"/>
        <v>1.334971110126441</v>
      </c>
      <c r="K12" s="83">
        <f t="shared" si="2"/>
        <v>1.7194343122814355</v>
      </c>
      <c r="L12" s="83">
        <f t="shared" si="3"/>
        <v>3.8870423233541982</v>
      </c>
      <c r="M12" s="83">
        <f t="shared" si="4"/>
        <v>4.6578365008781741</v>
      </c>
      <c r="N12" s="80"/>
      <c r="O12" s="83">
        <f t="shared" si="5"/>
        <v>1.334971110126441</v>
      </c>
      <c r="P12" s="83">
        <f t="shared" si="6"/>
        <v>1.0701009472844174</v>
      </c>
      <c r="Q12" s="83">
        <f t="shared" si="7"/>
        <v>0.96554480811024701</v>
      </c>
      <c r="R12" s="83">
        <f t="shared" si="8"/>
        <v>0.82565340917301278</v>
      </c>
      <c r="S12" s="80"/>
      <c r="T12" s="83">
        <f t="shared" si="9"/>
        <v>0.96554480811024701</v>
      </c>
      <c r="U12" s="83">
        <f t="shared" si="10"/>
        <v>1.1570107748578558</v>
      </c>
    </row>
    <row r="13" spans="1:21" s="81" customFormat="1" ht="15.75" customHeight="1">
      <c r="A13" s="94" t="s">
        <v>1050</v>
      </c>
      <c r="B13" s="85" t="s">
        <v>299</v>
      </c>
      <c r="C13" s="79">
        <f>'By Level'!C14/'By Level'!C$25</f>
        <v>0.89459906234922248</v>
      </c>
      <c r="D13" s="80"/>
      <c r="E13" s="79">
        <f>'By Level'!E14*'By Level'!$C14</f>
        <v>0.61662592245411207</v>
      </c>
      <c r="F13" s="79">
        <f>'By Level'!F14*'By Level'!$C14</f>
        <v>0.89459906234922248</v>
      </c>
      <c r="G13" s="79">
        <f>'By Level'!G14*'By Level'!$C14</f>
        <v>3.3501270199810778</v>
      </c>
      <c r="H13" s="79">
        <f>'By Level'!H14*'By Level'!$C14</f>
        <v>3.744701921764384</v>
      </c>
      <c r="I13" s="80"/>
      <c r="J13" s="79">
        <f t="shared" si="1"/>
        <v>0.99079229076506314</v>
      </c>
      <c r="K13" s="79">
        <f t="shared" si="2"/>
        <v>1.4374385215166245</v>
      </c>
      <c r="L13" s="79">
        <f t="shared" si="3"/>
        <v>5.3829719179994413</v>
      </c>
      <c r="M13" s="79">
        <f t="shared" si="4"/>
        <v>5.9572277746649069</v>
      </c>
      <c r="N13" s="80"/>
      <c r="O13" s="79">
        <f t="shared" si="5"/>
        <v>0.99079229076506314</v>
      </c>
      <c r="P13" s="79">
        <f t="shared" si="6"/>
        <v>0.89459906234922248</v>
      </c>
      <c r="Q13" s="79">
        <f t="shared" si="7"/>
        <v>1.3371350644678863</v>
      </c>
      <c r="R13" s="79">
        <f t="shared" si="8"/>
        <v>1.0559849879756196</v>
      </c>
      <c r="S13" s="80"/>
      <c r="T13" s="79">
        <f t="shared" si="9"/>
        <v>1.3371350644678863</v>
      </c>
      <c r="U13" s="79">
        <f t="shared" si="10"/>
        <v>1.4797807355990875</v>
      </c>
    </row>
    <row r="14" spans="1:21" s="84" customFormat="1" ht="15.75" customHeight="1">
      <c r="A14" s="95" t="s">
        <v>1051</v>
      </c>
      <c r="B14" s="86" t="s">
        <v>297</v>
      </c>
      <c r="C14" s="83">
        <f>'By Level'!C15/'By Level'!C$25</f>
        <v>1.0164880723569207</v>
      </c>
      <c r="D14" s="80"/>
      <c r="E14" s="83">
        <f>'By Level'!E15*'By Level'!$C15</f>
        <v>0.83646320916973127</v>
      </c>
      <c r="F14" s="83">
        <f>'By Level'!F15*'By Level'!$C15</f>
        <v>1.0164880723569207</v>
      </c>
      <c r="G14" s="83">
        <f>'By Level'!G15*'By Level'!$C15</f>
        <v>2.3026619845374205</v>
      </c>
      <c r="H14" s="83">
        <f>'By Level'!H15*'By Level'!$C15</f>
        <v>2.5395375813324992</v>
      </c>
      <c r="I14" s="80"/>
      <c r="J14" s="83">
        <f t="shared" si="1"/>
        <v>1.3440260439515479</v>
      </c>
      <c r="K14" s="83">
        <f t="shared" si="2"/>
        <v>1.6332893397306452</v>
      </c>
      <c r="L14" s="83">
        <f t="shared" si="3"/>
        <v>3.6999089065822375</v>
      </c>
      <c r="M14" s="83">
        <f t="shared" si="4"/>
        <v>4.040002149808279</v>
      </c>
      <c r="N14" s="80"/>
      <c r="O14" s="83">
        <f t="shared" si="5"/>
        <v>1.3440260439515479</v>
      </c>
      <c r="P14" s="83">
        <f t="shared" si="6"/>
        <v>1.0164880723569207</v>
      </c>
      <c r="Q14" s="83">
        <f t="shared" si="7"/>
        <v>0.91906069912524868</v>
      </c>
      <c r="R14" s="83">
        <f t="shared" si="8"/>
        <v>0.71613538762612527</v>
      </c>
      <c r="S14" s="80"/>
      <c r="T14" s="83">
        <f t="shared" si="9"/>
        <v>0.91906069912524868</v>
      </c>
      <c r="U14" s="83">
        <f t="shared" si="10"/>
        <v>1.0035401665334962</v>
      </c>
    </row>
    <row r="15" spans="1:21" s="81" customFormat="1" ht="15.75" customHeight="1">
      <c r="A15" s="94" t="s">
        <v>1052</v>
      </c>
      <c r="B15" s="85" t="s">
        <v>306</v>
      </c>
      <c r="C15" s="79">
        <f>'By Level'!C16/'By Level'!C$25</f>
        <v>1.6489984320087157</v>
      </c>
      <c r="D15" s="80"/>
      <c r="E15" s="79">
        <f>'By Level'!E16*'By Level'!$C16</f>
        <v>1.3502501783537839</v>
      </c>
      <c r="F15" s="79">
        <f>'By Level'!F16*'By Level'!$C16</f>
        <v>1.6489984320087157</v>
      </c>
      <c r="G15" s="79">
        <f>'By Level'!G16*'By Level'!$C16</f>
        <v>3.0978078532593565</v>
      </c>
      <c r="H15" s="79">
        <f>'By Level'!H16*'By Level'!$C16</f>
        <v>2.389391402686206</v>
      </c>
      <c r="I15" s="80"/>
      <c r="J15" s="79">
        <f t="shared" si="1"/>
        <v>2.1695770784217041</v>
      </c>
      <c r="K15" s="79">
        <f t="shared" si="2"/>
        <v>2.6496046864450422</v>
      </c>
      <c r="L15" s="79">
        <f t="shared" si="3"/>
        <v>4.9775463980907313</v>
      </c>
      <c r="M15" s="79">
        <f t="shared" si="4"/>
        <v>3.801143355602822</v>
      </c>
      <c r="N15" s="80"/>
      <c r="O15" s="79">
        <f t="shared" si="5"/>
        <v>2.1695770784217041</v>
      </c>
      <c r="P15" s="79">
        <f t="shared" si="6"/>
        <v>1.6489984320087157</v>
      </c>
      <c r="Q15" s="79">
        <f t="shared" si="7"/>
        <v>1.2364270007889044</v>
      </c>
      <c r="R15" s="79">
        <f t="shared" si="8"/>
        <v>0.67379500541015258</v>
      </c>
      <c r="S15" s="80"/>
      <c r="T15" s="79">
        <f t="shared" si="9"/>
        <v>1.2364270007889044</v>
      </c>
      <c r="U15" s="79">
        <f t="shared" si="10"/>
        <v>0.94420742728574369</v>
      </c>
    </row>
    <row r="16" spans="1:21" s="84" customFormat="1" ht="15.75" customHeight="1">
      <c r="A16" s="95" t="s">
        <v>1053</v>
      </c>
      <c r="B16" s="86" t="s">
        <v>284</v>
      </c>
      <c r="C16" s="83">
        <f>'By Level'!C17/'By Level'!C$25</f>
        <v>1.3601110121773259</v>
      </c>
      <c r="D16" s="80"/>
      <c r="E16" s="83">
        <f>'By Level'!E17*'By Level'!$C17</f>
        <v>0.90475233688153389</v>
      </c>
      <c r="F16" s="83">
        <f>'By Level'!F17*'By Level'!$C17</f>
        <v>1.3601110121773259</v>
      </c>
      <c r="G16" s="83">
        <f>'By Level'!G17*'By Level'!$C17</f>
        <v>3.3042495090247677</v>
      </c>
      <c r="H16" s="83">
        <f>'By Level'!H17*'By Level'!$C17</f>
        <v>3.3300700353849817</v>
      </c>
      <c r="I16" s="80"/>
      <c r="J16" s="83">
        <f t="shared" si="1"/>
        <v>1.4537527661280065</v>
      </c>
      <c r="K16" s="83">
        <f t="shared" si="2"/>
        <v>2.1854214303652566</v>
      </c>
      <c r="L16" s="83">
        <f t="shared" si="3"/>
        <v>5.3092561001595184</v>
      </c>
      <c r="M16" s="83">
        <f t="shared" si="4"/>
        <v>5.2976141014256584</v>
      </c>
      <c r="N16" s="80"/>
      <c r="O16" s="83">
        <f t="shared" si="5"/>
        <v>1.4537527661280065</v>
      </c>
      <c r="P16" s="83">
        <f t="shared" si="6"/>
        <v>1.3601110121773259</v>
      </c>
      <c r="Q16" s="83">
        <f t="shared" si="7"/>
        <v>1.3188239890357261</v>
      </c>
      <c r="R16" s="83">
        <f t="shared" si="8"/>
        <v>0.93906111614275478</v>
      </c>
      <c r="S16" s="80"/>
      <c r="T16" s="83">
        <f t="shared" si="9"/>
        <v>1.3188239890357261</v>
      </c>
      <c r="U16" s="83">
        <f t="shared" si="10"/>
        <v>1.3159321060824671</v>
      </c>
    </row>
    <row r="17" spans="1:21" s="81" customFormat="1" ht="15.75" customHeight="1">
      <c r="A17" s="94" t="s">
        <v>1054</v>
      </c>
      <c r="B17" s="85" t="s">
        <v>309</v>
      </c>
      <c r="C17" s="79">
        <f>'By Level'!C18/'By Level'!C$25</f>
        <v>1.0254977089080328</v>
      </c>
      <c r="D17" s="80"/>
      <c r="E17" s="79">
        <f>'By Level'!E18*'By Level'!$C18</f>
        <v>0.68581804440486249</v>
      </c>
      <c r="F17" s="79">
        <f>'By Level'!F18*'By Level'!$C18</f>
        <v>1.0254977089080328</v>
      </c>
      <c r="G17" s="79">
        <f>'By Level'!G18*'By Level'!$C18</f>
        <v>2.4594699466554251</v>
      </c>
      <c r="H17" s="79">
        <f>'By Level'!H18*'By Level'!$C18</f>
        <v>3.3576602469093704</v>
      </c>
      <c r="I17" s="80"/>
      <c r="J17" s="79">
        <f t="shared" si="1"/>
        <v>1.1019699408022805</v>
      </c>
      <c r="K17" s="79">
        <f t="shared" si="2"/>
        <v>1.6477659909909583</v>
      </c>
      <c r="L17" s="79">
        <f t="shared" si="3"/>
        <v>3.9518673701167653</v>
      </c>
      <c r="M17" s="79">
        <f t="shared" si="4"/>
        <v>5.3415057589823496</v>
      </c>
      <c r="N17" s="80"/>
      <c r="O17" s="79">
        <f t="shared" si="5"/>
        <v>1.1019699408022805</v>
      </c>
      <c r="P17" s="79">
        <f t="shared" si="6"/>
        <v>1.0254977089080328</v>
      </c>
      <c r="Q17" s="79">
        <f t="shared" si="7"/>
        <v>0.98164740801275829</v>
      </c>
      <c r="R17" s="79">
        <f t="shared" si="8"/>
        <v>0.94684140140804995</v>
      </c>
      <c r="S17" s="80"/>
      <c r="T17" s="79">
        <f t="shared" si="9"/>
        <v>0.98164740801275829</v>
      </c>
      <c r="U17" s="79">
        <f t="shared" si="10"/>
        <v>1.3268348332842244</v>
      </c>
    </row>
    <row r="18" spans="1:21" s="84" customFormat="1" ht="15.75" customHeight="1">
      <c r="A18" s="95" t="s">
        <v>1055</v>
      </c>
      <c r="B18" s="86" t="s">
        <v>311</v>
      </c>
      <c r="C18" s="83">
        <f>'By Level'!C19/'By Level'!C$25</f>
        <v>1.4442334002852737</v>
      </c>
      <c r="D18" s="80"/>
      <c r="E18" s="83">
        <f>'By Level'!E19*'By Level'!$C19</f>
        <v>1.1996833464652796</v>
      </c>
      <c r="F18" s="83">
        <f>'By Level'!F19*'By Level'!$C19</f>
        <v>1.4442334002852737</v>
      </c>
      <c r="G18" s="83">
        <f>'By Level'!G19*'By Level'!$C19</f>
        <v>2.9130346480881646</v>
      </c>
      <c r="H18" s="83">
        <f>'By Level'!H19*'By Level'!$C19</f>
        <v>2.6512901561322022</v>
      </c>
      <c r="I18" s="80"/>
      <c r="J18" s="83">
        <f t="shared" si="1"/>
        <v>1.9276468402534392</v>
      </c>
      <c r="K18" s="83">
        <f t="shared" si="2"/>
        <v>2.3205889777923661</v>
      </c>
      <c r="L18" s="83">
        <f t="shared" si="3"/>
        <v>4.6806534836719544</v>
      </c>
      <c r="M18" s="83">
        <f t="shared" si="4"/>
        <v>4.2177828000164626</v>
      </c>
      <c r="N18" s="80"/>
      <c r="O18" s="83">
        <f t="shared" si="5"/>
        <v>1.9276468402534392</v>
      </c>
      <c r="P18" s="83">
        <f t="shared" si="6"/>
        <v>1.4442334002852737</v>
      </c>
      <c r="Q18" s="83">
        <f t="shared" si="7"/>
        <v>1.1626785338994565</v>
      </c>
      <c r="R18" s="83">
        <f t="shared" si="8"/>
        <v>0.74764898839371496</v>
      </c>
      <c r="S18" s="80"/>
      <c r="T18" s="83">
        <f t="shared" si="9"/>
        <v>1.1626785338994565</v>
      </c>
      <c r="U18" s="83">
        <f t="shared" si="10"/>
        <v>1.0477010398946207</v>
      </c>
    </row>
    <row r="19" spans="1:21" s="81" customFormat="1" ht="15.75" customHeight="1">
      <c r="A19" s="94" t="s">
        <v>1056</v>
      </c>
      <c r="B19" s="85" t="s">
        <v>315</v>
      </c>
      <c r="C19" s="79">
        <f>'By Level'!C20/'By Level'!C$25</f>
        <v>0.90293929801157269</v>
      </c>
      <c r="D19" s="80"/>
      <c r="E19" s="79">
        <f>'By Level'!E20*'By Level'!$C20</f>
        <v>0.76722929943888718</v>
      </c>
      <c r="F19" s="79">
        <f>'By Level'!F20*'By Level'!$C20</f>
        <v>0.90293929801157269</v>
      </c>
      <c r="G19" s="79">
        <f>'By Level'!G20*'By Level'!$C20</f>
        <v>1.9272761449497589</v>
      </c>
      <c r="H19" s="79">
        <f>'By Level'!H20*'By Level'!$C20</f>
        <v>3.196493129510384</v>
      </c>
      <c r="I19" s="80"/>
      <c r="J19" s="79">
        <f t="shared" si="1"/>
        <v>1.2327812494611745</v>
      </c>
      <c r="K19" s="79">
        <f t="shared" si="2"/>
        <v>1.4508395818621462</v>
      </c>
      <c r="L19" s="79">
        <f t="shared" si="3"/>
        <v>3.0967403040596859</v>
      </c>
      <c r="M19" s="79">
        <f t="shared" si="4"/>
        <v>5.0851143964144185</v>
      </c>
      <c r="N19" s="80"/>
      <c r="O19" s="79">
        <f t="shared" si="5"/>
        <v>1.2327812494611745</v>
      </c>
      <c r="P19" s="79">
        <f t="shared" si="6"/>
        <v>0.90293929801157269</v>
      </c>
      <c r="Q19" s="79">
        <f t="shared" si="7"/>
        <v>0.76923307592658707</v>
      </c>
      <c r="R19" s="79">
        <f t="shared" si="8"/>
        <v>0.90139317613290026</v>
      </c>
      <c r="S19" s="80"/>
      <c r="T19" s="79">
        <f t="shared" si="9"/>
        <v>0.76923307592658707</v>
      </c>
      <c r="U19" s="79">
        <f t="shared" si="10"/>
        <v>1.2631469882910276</v>
      </c>
    </row>
    <row r="20" spans="1:21" s="84" customFormat="1" ht="15.75" customHeight="1">
      <c r="A20" s="95" t="s">
        <v>1057</v>
      </c>
      <c r="B20" s="86" t="s">
        <v>317</v>
      </c>
      <c r="C20" s="83">
        <f>'By Level'!C21/'By Level'!C$25</f>
        <v>1.0054434590036103</v>
      </c>
      <c r="D20" s="80"/>
      <c r="E20" s="83">
        <f>'By Level'!E21*'By Level'!$C21</f>
        <v>0.76204226730822211</v>
      </c>
      <c r="F20" s="83">
        <f>'By Level'!F21*'By Level'!$C21</f>
        <v>1.0054434590036103</v>
      </c>
      <c r="G20" s="83">
        <f>'By Level'!G21*'By Level'!$C21</f>
        <v>3.0942864515617199</v>
      </c>
      <c r="H20" s="83">
        <f>'By Level'!H21*'By Level'!$C21</f>
        <v>3.2011037998642515</v>
      </c>
      <c r="I20" s="80"/>
      <c r="J20" s="83">
        <f t="shared" si="1"/>
        <v>1.2244467450884751</v>
      </c>
      <c r="K20" s="83">
        <f t="shared" si="2"/>
        <v>1.6155428951416972</v>
      </c>
      <c r="L20" s="83">
        <f t="shared" si="3"/>
        <v>4.9718882226432584</v>
      </c>
      <c r="M20" s="83">
        <f t="shared" si="4"/>
        <v>5.0924492428363051</v>
      </c>
      <c r="N20" s="80"/>
      <c r="O20" s="83">
        <f t="shared" si="5"/>
        <v>1.2244467450884751</v>
      </c>
      <c r="P20" s="83">
        <f t="shared" si="6"/>
        <v>1.0054434590036103</v>
      </c>
      <c r="Q20" s="83">
        <f t="shared" si="7"/>
        <v>1.2350215049202693</v>
      </c>
      <c r="R20" s="83">
        <f t="shared" si="8"/>
        <v>0.90269335937309114</v>
      </c>
      <c r="S20" s="80"/>
      <c r="T20" s="83">
        <f t="shared" si="9"/>
        <v>1.2350215049202693</v>
      </c>
      <c r="U20" s="83">
        <f t="shared" si="10"/>
        <v>1.2649689707372664</v>
      </c>
    </row>
    <row r="21" spans="1:21" s="81" customFormat="1" ht="15.75" customHeight="1">
      <c r="A21" s="94" t="s">
        <v>1058</v>
      </c>
      <c r="B21" s="85" t="s">
        <v>319</v>
      </c>
      <c r="C21" s="79">
        <f>'By Level'!C22/'By Level'!C$25</f>
        <v>1.6128172427444649</v>
      </c>
      <c r="D21" s="80"/>
      <c r="E21" s="79">
        <f>'By Level'!E22*'By Level'!$C22</f>
        <v>1.0052794201324906</v>
      </c>
      <c r="F21" s="79">
        <f>'By Level'!F22*'By Level'!$C22</f>
        <v>1.6128172427444649</v>
      </c>
      <c r="G21" s="79">
        <f>'By Level'!G22*'By Level'!$C22</f>
        <v>3.7979450543678293</v>
      </c>
      <c r="H21" s="79">
        <f>'By Level'!H22*'By Level'!$C22</f>
        <v>3.348343931947646</v>
      </c>
      <c r="I21" s="80"/>
      <c r="J21" s="79">
        <f t="shared" si="1"/>
        <v>1.615279318079863</v>
      </c>
      <c r="K21" s="79">
        <f t="shared" si="2"/>
        <v>2.5914688830538073</v>
      </c>
      <c r="L21" s="79">
        <f t="shared" si="3"/>
        <v>6.1025243078342628</v>
      </c>
      <c r="M21" s="79">
        <f t="shared" si="4"/>
        <v>5.3266849771398901</v>
      </c>
      <c r="N21" s="80"/>
      <c r="O21" s="79">
        <f t="shared" si="5"/>
        <v>1.615279318079863</v>
      </c>
      <c r="P21" s="79">
        <f t="shared" si="6"/>
        <v>1.6128172427444649</v>
      </c>
      <c r="Q21" s="79">
        <f t="shared" si="7"/>
        <v>1.5158725250800495</v>
      </c>
      <c r="R21" s="79">
        <f t="shared" si="8"/>
        <v>0.94421425271948412</v>
      </c>
      <c r="S21" s="80"/>
      <c r="T21" s="79">
        <f t="shared" si="9"/>
        <v>1.5158725250800495</v>
      </c>
      <c r="U21" s="79">
        <f t="shared" si="10"/>
        <v>1.3231533377486233</v>
      </c>
    </row>
    <row r="22" spans="1:21" s="84" customFormat="1" ht="15.75" customHeight="1">
      <c r="A22" s="95" t="s">
        <v>1059</v>
      </c>
      <c r="B22" s="86" t="s">
        <v>321</v>
      </c>
      <c r="C22" s="83">
        <f>'By Level'!C23/'By Level'!C$25</f>
        <v>0.95202986740172779</v>
      </c>
      <c r="D22" s="80"/>
      <c r="E22" s="83">
        <f>'By Level'!E23*'By Level'!$C23</f>
        <v>0.62859807672454204</v>
      </c>
      <c r="F22" s="83">
        <f>'By Level'!F23*'By Level'!$C23</f>
        <v>0.95202986740172779</v>
      </c>
      <c r="G22" s="83">
        <f>'By Level'!G23*'By Level'!$C23</f>
        <v>2.4575198383393713</v>
      </c>
      <c r="H22" s="83">
        <f>'By Level'!H23*'By Level'!$C23</f>
        <v>3.1994977082792433</v>
      </c>
      <c r="I22" s="80"/>
      <c r="J22" s="83">
        <f t="shared" si="1"/>
        <v>1.0100291047280292</v>
      </c>
      <c r="K22" s="83">
        <f t="shared" si="2"/>
        <v>1.5297181303141092</v>
      </c>
      <c r="L22" s="83">
        <f t="shared" si="3"/>
        <v>3.9487339431631705</v>
      </c>
      <c r="M22" s="83">
        <f t="shared" si="4"/>
        <v>5.0898942054531533</v>
      </c>
      <c r="N22" s="80"/>
      <c r="O22" s="83">
        <f t="shared" si="5"/>
        <v>1.0100291047280292</v>
      </c>
      <c r="P22" s="83">
        <f t="shared" si="6"/>
        <v>0.95202986740172779</v>
      </c>
      <c r="Q22" s="83">
        <f t="shared" si="7"/>
        <v>0.98086906194010082</v>
      </c>
      <c r="R22" s="83">
        <f t="shared" si="8"/>
        <v>0.90224045053321111</v>
      </c>
      <c r="S22" s="80"/>
      <c r="T22" s="83">
        <f t="shared" si="9"/>
        <v>0.98086906194010082</v>
      </c>
      <c r="U22" s="83">
        <f t="shared" si="10"/>
        <v>1.2643342971539593</v>
      </c>
    </row>
    <row r="23" spans="1:21" s="81" customFormat="1" ht="15.75" customHeight="1">
      <c r="A23" s="94" t="s">
        <v>1060</v>
      </c>
      <c r="B23" s="85" t="s">
        <v>323</v>
      </c>
      <c r="C23" s="79">
        <f>'By Level'!C24/'By Level'!C$25</f>
        <v>1.3123088720287597</v>
      </c>
      <c r="D23" s="80"/>
      <c r="E23" s="79">
        <f>'By Level'!E24*'By Level'!$C24</f>
        <v>1.1182374464368425</v>
      </c>
      <c r="F23" s="79">
        <f>'By Level'!F24*'By Level'!$C24</f>
        <v>1.3123088720287597</v>
      </c>
      <c r="G23" s="79">
        <f>'By Level'!G24*'By Level'!$C24</f>
        <v>1.8430539082346562</v>
      </c>
      <c r="H23" s="79">
        <f>'By Level'!H24*'By Level'!$C24</f>
        <v>3.7301663711884028</v>
      </c>
      <c r="I23" s="80"/>
      <c r="J23" s="79">
        <f t="shared" si="1"/>
        <v>1.7967798641434578</v>
      </c>
      <c r="K23" s="79">
        <f t="shared" si="2"/>
        <v>2.1086131253352405</v>
      </c>
      <c r="L23" s="79">
        <f t="shared" si="3"/>
        <v>2.9614123202535496</v>
      </c>
      <c r="M23" s="79">
        <f t="shared" si="4"/>
        <v>5.9341040154391038</v>
      </c>
      <c r="N23" s="80"/>
      <c r="O23" s="79">
        <f t="shared" si="5"/>
        <v>1.7967798641434578</v>
      </c>
      <c r="P23" s="79">
        <f t="shared" si="6"/>
        <v>1.3123088720287597</v>
      </c>
      <c r="Q23" s="79">
        <f t="shared" si="7"/>
        <v>0.7356174830705543</v>
      </c>
      <c r="R23" s="79">
        <f>M23/M$24</f>
        <v>1.0518860440487383</v>
      </c>
      <c r="S23" s="80"/>
      <c r="T23" s="79">
        <f t="shared" si="9"/>
        <v>0.7356174830705543</v>
      </c>
      <c r="U23" s="79">
        <f t="shared" si="10"/>
        <v>1.4740367730159378</v>
      </c>
    </row>
    <row r="24" spans="1:21" s="84" customFormat="1" ht="15.75" customHeight="1">
      <c r="A24" s="95" t="s">
        <v>1061</v>
      </c>
      <c r="B24" s="86" t="s">
        <v>326</v>
      </c>
      <c r="C24" s="83">
        <f>'By Level'!C25/'By Level'!C$25</f>
        <v>1</v>
      </c>
      <c r="D24" s="80"/>
      <c r="E24" s="83">
        <f>'By Level'!E25*'By Level'!$C25</f>
        <v>0.6223563992186194</v>
      </c>
      <c r="F24" s="83">
        <f>'By Level'!F25*'By Level'!$C25</f>
        <v>1</v>
      </c>
      <c r="G24" s="83">
        <f>'By Level'!G25*'By Level'!$C25</f>
        <v>2.5054514753259145</v>
      </c>
      <c r="H24" s="83">
        <f>'By Level'!H25*'By Level'!$C25</f>
        <v>3.5461696562023861</v>
      </c>
      <c r="I24" s="80"/>
      <c r="J24" s="83">
        <f t="shared" si="1"/>
        <v>1</v>
      </c>
      <c r="K24" s="83">
        <f t="shared" si="2"/>
        <v>1.6067963650016606</v>
      </c>
      <c r="L24" s="83">
        <f t="shared" si="3"/>
        <v>4.0257503232417271</v>
      </c>
      <c r="M24" s="83">
        <f t="shared" si="4"/>
        <v>5.6413943782337617</v>
      </c>
      <c r="N24" s="80"/>
      <c r="O24" s="83">
        <f t="shared" si="5"/>
        <v>1</v>
      </c>
      <c r="P24" s="83">
        <f t="shared" si="6"/>
        <v>1</v>
      </c>
      <c r="Q24" s="83">
        <f t="shared" si="7"/>
        <v>1</v>
      </c>
      <c r="R24" s="83">
        <f t="shared" si="8"/>
        <v>1</v>
      </c>
      <c r="S24" s="80"/>
      <c r="T24" s="83">
        <f t="shared" si="9"/>
        <v>1</v>
      </c>
      <c r="U24" s="83">
        <f t="shared" si="10"/>
        <v>1.4013274359476522</v>
      </c>
    </row>
    <row r="25" spans="1:21" s="81" customFormat="1" ht="15.75" customHeight="1">
      <c r="A25" s="94" t="s">
        <v>1062</v>
      </c>
      <c r="B25" s="85" t="s">
        <v>328</v>
      </c>
      <c r="C25" s="79">
        <f>'By Level'!C26/'By Level'!C$25</f>
        <v>1.5266879546055399</v>
      </c>
      <c r="D25" s="80"/>
      <c r="E25" s="79">
        <f>'By Level'!E26*'By Level'!$C26</f>
        <v>0.97813221411378382</v>
      </c>
      <c r="F25" s="79">
        <f>'By Level'!F26*'By Level'!$C26</f>
        <v>1.5266879546055399</v>
      </c>
      <c r="G25" s="79">
        <f>'By Level'!G26*'By Level'!$C26</f>
        <v>3.1900686805421925</v>
      </c>
      <c r="H25" s="79">
        <f>'By Level'!H26*'By Level'!$C26</f>
        <v>3.1490843741399224</v>
      </c>
      <c r="I25" s="80"/>
      <c r="J25" s="79">
        <f t="shared" si="1"/>
        <v>1.5716592861290539</v>
      </c>
      <c r="K25" s="79">
        <f t="shared" si="2"/>
        <v>2.4530766559520019</v>
      </c>
      <c r="L25" s="79">
        <f t="shared" si="3"/>
        <v>5.1257907600008386</v>
      </c>
      <c r="M25" s="79">
        <f t="shared" si="4"/>
        <v>5.0096945739143308</v>
      </c>
      <c r="N25" s="80"/>
      <c r="O25" s="79">
        <f t="shared" si="5"/>
        <v>1.5716592861290539</v>
      </c>
      <c r="P25" s="79">
        <f t="shared" si="6"/>
        <v>1.5266879546055399</v>
      </c>
      <c r="Q25" s="79">
        <f t="shared" si="7"/>
        <v>1.2732510335795753</v>
      </c>
      <c r="R25" s="79">
        <f t="shared" si="8"/>
        <v>0.88802417240022724</v>
      </c>
      <c r="S25" s="80"/>
      <c r="T25" s="79">
        <f t="shared" si="9"/>
        <v>1.2732510335795753</v>
      </c>
      <c r="U25" s="79">
        <f t="shared" si="10"/>
        <v>1.2444126365691464</v>
      </c>
    </row>
    <row r="26" spans="1:21" s="84" customFormat="1" ht="15.75" customHeight="1">
      <c r="A26" s="95" t="s">
        <v>1063</v>
      </c>
      <c r="B26" s="86" t="s">
        <v>303</v>
      </c>
      <c r="C26" s="83">
        <f>'By Level'!C27/'By Level'!C$25</f>
        <v>1.5367251861804097</v>
      </c>
      <c r="D26" s="80"/>
      <c r="E26" s="83">
        <f>'By Level'!E27*'By Level'!$C27</f>
        <v>1.0415734608901523</v>
      </c>
      <c r="F26" s="83">
        <f>'By Level'!F27*'By Level'!$C27</f>
        <v>1.5367251861804097</v>
      </c>
      <c r="G26" s="83">
        <f>'By Level'!G27*'By Level'!$C27</f>
        <v>3.0823126567560544</v>
      </c>
      <c r="H26" s="83">
        <f>'By Level'!H27*'By Level'!$C27</f>
        <v>4.925426056173082</v>
      </c>
      <c r="I26" s="80"/>
      <c r="J26" s="83">
        <f t="shared" si="1"/>
        <v>1.6735964508404961</v>
      </c>
      <c r="K26" s="83">
        <f t="shared" si="2"/>
        <v>2.4692044431611824</v>
      </c>
      <c r="L26" s="83">
        <f>G26/E$24</f>
        <v>4.9526487726742392</v>
      </c>
      <c r="M26" s="83">
        <f t="shared" si="4"/>
        <v>7.8355729019060503</v>
      </c>
      <c r="N26" s="80"/>
      <c r="O26" s="83">
        <f t="shared" si="5"/>
        <v>1.6735964508404961</v>
      </c>
      <c r="P26" s="83">
        <f t="shared" si="6"/>
        <v>1.5367251861804097</v>
      </c>
      <c r="Q26" s="83">
        <f>L26/L$24</f>
        <v>1.2302424082490364</v>
      </c>
      <c r="R26" s="83">
        <f t="shared" si="8"/>
        <v>1.3889425869848961</v>
      </c>
      <c r="S26" s="80"/>
      <c r="T26" s="83">
        <f t="shared" si="9"/>
        <v>1.2302424082490364</v>
      </c>
      <c r="U26" s="83">
        <f t="shared" si="10"/>
        <v>1.9463633540980434</v>
      </c>
    </row>
    <row r="27" spans="1:21" s="81" customFormat="1" ht="15.75" customHeight="1">
      <c r="A27" s="94"/>
      <c r="B27" s="85" t="s">
        <v>371</v>
      </c>
      <c r="C27" s="88"/>
      <c r="D27" s="80"/>
      <c r="G27" s="79">
        <f>G24*4.34</f>
        <v>10.873659402914468</v>
      </c>
      <c r="I27" s="80"/>
      <c r="L27" s="79">
        <f>G27/E$24</f>
        <v>17.471756402869094</v>
      </c>
      <c r="N27" s="80"/>
      <c r="Q27" s="79">
        <f>L27/L$24</f>
        <v>4.34</v>
      </c>
      <c r="R27" s="79"/>
      <c r="S27" s="80"/>
      <c r="T27" s="79">
        <f t="shared" si="9"/>
        <v>4.34</v>
      </c>
    </row>
    <row r="28" spans="1:21" s="84" customFormat="1" ht="15.75" customHeight="1">
      <c r="A28" s="95"/>
      <c r="B28" s="86" t="s">
        <v>372</v>
      </c>
      <c r="C28" s="89"/>
      <c r="D28" s="80"/>
      <c r="G28" s="83">
        <f>G24*6.51</f>
        <v>16.310489104371705</v>
      </c>
      <c r="I28" s="80"/>
      <c r="L28" s="83">
        <f>G28/E$24</f>
        <v>26.207634604303646</v>
      </c>
      <c r="N28" s="80"/>
      <c r="Q28" s="83">
        <f>L28/L$24</f>
        <v>6.5100000000000007</v>
      </c>
      <c r="R28" s="83"/>
      <c r="S28" s="80"/>
      <c r="T28" s="83">
        <f t="shared" si="9"/>
        <v>6.5100000000000007</v>
      </c>
    </row>
    <row r="29" spans="1:21" s="81" customFormat="1" ht="15.75" customHeight="1">
      <c r="A29" s="94" t="s">
        <v>1064</v>
      </c>
      <c r="B29" s="85" t="s">
        <v>286</v>
      </c>
      <c r="C29" s="79">
        <f>'By Level'!C30/'By Level'!C$25</f>
        <v>1.0806654452831363</v>
      </c>
      <c r="D29" s="80"/>
      <c r="E29" s="79">
        <f>'By Level'!E30*'By Level'!$C30</f>
        <v>0.75956795731989823</v>
      </c>
      <c r="F29" s="79">
        <f>'By Level'!F30*'By Level'!$C30</f>
        <v>1.0806654452831363</v>
      </c>
      <c r="G29" s="79">
        <f>'By Level'!G30*'By Level'!$C30</f>
        <v>2.0093233079164654</v>
      </c>
      <c r="H29" s="79">
        <f>'By Level'!H30*'By Level'!$C30</f>
        <v>7.1229819221930697</v>
      </c>
      <c r="I29" s="80"/>
      <c r="J29" s="79">
        <f>E29/E$24</f>
        <v>1.220471032793349</v>
      </c>
      <c r="K29" s="79">
        <f>F29/E$24</f>
        <v>1.7364093092638444</v>
      </c>
      <c r="L29" s="79">
        <f>G29/E$24</f>
        <v>3.2285733872732889</v>
      </c>
      <c r="M29" s="79">
        <f>H29/E$22</f>
        <v>11.331536296307236</v>
      </c>
      <c r="N29" s="80"/>
      <c r="O29" s="79">
        <f>E29/E$24</f>
        <v>1.220471032793349</v>
      </c>
      <c r="P29" s="79">
        <f t="shared" ref="P29" si="11">F29/F$24</f>
        <v>1.0806654452831363</v>
      </c>
      <c r="Q29" s="79">
        <f t="shared" ref="Q29" si="12">L29/L$24</f>
        <v>0.80198053233303523</v>
      </c>
      <c r="R29" s="79">
        <f t="shared" ref="R29" si="13">M29/M$24</f>
        <v>2.0086410444956297</v>
      </c>
      <c r="S29" s="80"/>
      <c r="T29" s="79">
        <f t="shared" si="9"/>
        <v>0.80198053233303523</v>
      </c>
      <c r="U29" s="79">
        <f>M29/L$24</f>
        <v>2.8147638046222747</v>
      </c>
    </row>
    <row r="30" spans="1:21" s="22" customFormat="1" ht="6.75" customHeight="1">
      <c r="A30" s="28"/>
      <c r="B30" s="28"/>
      <c r="D30" s="50"/>
      <c r="I30" s="50"/>
      <c r="N30" s="50"/>
      <c r="S30" s="50"/>
    </row>
    <row r="31" spans="1:21" s="41" customFormat="1">
      <c r="A31" s="90"/>
      <c r="B31" s="91" t="s">
        <v>387</v>
      </c>
      <c r="C31" s="92">
        <f>AVERAGE(C4:C29)</f>
        <v>1.2651344524772243</v>
      </c>
      <c r="D31" s="56"/>
      <c r="E31" s="92">
        <f>AVERAGE(E4:E29)</f>
        <v>0.91389036885409292</v>
      </c>
      <c r="F31" s="92">
        <f>AVERAGE(F4:F29)</f>
        <v>1.2651344524772243</v>
      </c>
      <c r="G31" s="92">
        <f>AVERAGE(G4:G29)</f>
        <v>3.5668565676711017</v>
      </c>
      <c r="H31" s="92">
        <f>AVERAGE(H4:H29)</f>
        <v>3.4556284872311793</v>
      </c>
      <c r="I31" s="56"/>
      <c r="J31" s="92">
        <f>AVERAGE(J4:J29)</f>
        <v>1.4684357226847828</v>
      </c>
      <c r="K31" s="92">
        <f>AVERAGE(K4:K29)</f>
        <v>2.0328134394787698</v>
      </c>
      <c r="L31" s="92">
        <f>AVERAGE(L4:L29)</f>
        <v>5.7312121674162251</v>
      </c>
      <c r="M31" s="92">
        <f>AVERAGE(M4:M29)</f>
        <v>5.4973577158198514</v>
      </c>
      <c r="N31" s="56"/>
      <c r="O31" s="92">
        <f>AVERAGE(O4:O29)</f>
        <v>1.4684357226847828</v>
      </c>
      <c r="P31" s="92">
        <f>AVERAGE(P4:P29)</f>
        <v>1.2651344524772243</v>
      </c>
      <c r="Q31" s="92">
        <f>AVERAGE(Q4:Q29)</f>
        <v>1.4236382555392006</v>
      </c>
      <c r="R31" s="92">
        <f>AVERAGE(R4:R29)</f>
        <v>0.97446789698489289</v>
      </c>
      <c r="S31" s="56"/>
      <c r="T31" s="92">
        <f>AVERAGE(T4:T29)</f>
        <v>1.4236382555392006</v>
      </c>
      <c r="U31" s="92">
        <f>AVERAGE(U4:U29)</f>
        <v>1.3655485994951408</v>
      </c>
    </row>
    <row r="32" spans="1:21" s="41" customFormat="1">
      <c r="A32" s="90"/>
      <c r="B32" s="93" t="s">
        <v>388</v>
      </c>
      <c r="C32" s="92">
        <f>MEDIAN(C4:C29)</f>
        <v>1.2150407427153027</v>
      </c>
      <c r="D32" s="56"/>
      <c r="E32" s="92">
        <f>MEDIAN(E4:E29)</f>
        <v>0.86839814194577225</v>
      </c>
      <c r="F32" s="92">
        <f>MEDIAN(F4:F29)</f>
        <v>1.2150407427153027</v>
      </c>
      <c r="G32" s="92">
        <f>MEDIAN(G4:G29)</f>
        <v>2.8085445340035924</v>
      </c>
      <c r="H32" s="92">
        <f>MEDIAN(H4:H29)</f>
        <v>3.2988454062275432</v>
      </c>
      <c r="I32" s="56"/>
      <c r="J32" s="92">
        <f>MEDIAN(J4:J29)</f>
        <v>1.395338977852663</v>
      </c>
      <c r="K32" s="92">
        <f>MEDIAN(K4:K29)</f>
        <v>1.9523230487238663</v>
      </c>
      <c r="L32" s="92">
        <f>MEDIAN(L4:L29)</f>
        <v>4.5127591481822549</v>
      </c>
      <c r="M32" s="92">
        <f>MEDIAN(M4:M29)</f>
        <v>5.247940660933855</v>
      </c>
      <c r="N32" s="56"/>
      <c r="O32" s="92">
        <f>MEDIAN(O4:O29)</f>
        <v>1.395338977852663</v>
      </c>
      <c r="P32" s="92">
        <f>MEDIAN(P4:P29)</f>
        <v>1.2150407427153027</v>
      </c>
      <c r="Q32" s="92">
        <f>MEDIAN(Q4:Q29)</f>
        <v>1.120973430003569</v>
      </c>
      <c r="R32" s="92">
        <f>MEDIAN(R4:R29)</f>
        <v>0.93025594544179158</v>
      </c>
      <c r="S32" s="56"/>
      <c r="T32" s="92">
        <f>MEDIAN(T4:T29)</f>
        <v>1.120973430003569</v>
      </c>
      <c r="U32" s="92">
        <f>MEDIAN(U4:U29)</f>
        <v>1.3035931788010049</v>
      </c>
    </row>
    <row r="33" spans="4:19" s="22" customFormat="1" ht="14.25">
      <c r="D33" s="50"/>
      <c r="I33" s="50"/>
      <c r="N33" s="50"/>
      <c r="S33" s="50"/>
    </row>
    <row r="34" spans="4:19" s="22" customFormat="1" ht="14.25">
      <c r="D34" s="50"/>
      <c r="I34" s="50"/>
      <c r="N34" s="50"/>
      <c r="S34" s="50"/>
    </row>
    <row r="35" spans="4:19" s="22" customFormat="1" ht="14.25">
      <c r="D35" s="50"/>
      <c r="I35" s="50"/>
      <c r="J35" s="22" t="s">
        <v>391</v>
      </c>
      <c r="N35" s="50"/>
      <c r="S35" s="50"/>
    </row>
    <row r="36" spans="4:19" s="22" customFormat="1" ht="14.25">
      <c r="D36" s="50"/>
      <c r="I36" s="50"/>
      <c r="J36" s="21">
        <f>J31/$J31</f>
        <v>1</v>
      </c>
      <c r="K36" s="21">
        <f>K31/$J31</f>
        <v>1.3843394083073102</v>
      </c>
      <c r="L36" s="21">
        <v>2.9889999999999999</v>
      </c>
      <c r="M36" s="21">
        <f>M31/$J31</f>
        <v>3.7436829075288878</v>
      </c>
      <c r="N36" s="50"/>
      <c r="S36" s="50"/>
    </row>
    <row r="37" spans="4:19" s="22" customFormat="1" ht="14.25">
      <c r="D37" s="50"/>
      <c r="I37" s="50"/>
      <c r="J37" s="21">
        <f>J32/$J32</f>
        <v>1</v>
      </c>
      <c r="K37" s="21">
        <f>K32/$J32</f>
        <v>1.3991747379754029</v>
      </c>
      <c r="L37" s="21">
        <v>3.0990000000000002</v>
      </c>
      <c r="M37" s="21">
        <f>M32/$J32</f>
        <v>3.7610507154398412</v>
      </c>
      <c r="N37" s="50"/>
      <c r="P37" s="21"/>
      <c r="S37" s="50"/>
    </row>
    <row r="38" spans="4:19" s="22" customFormat="1" ht="14.25">
      <c r="D38" s="50"/>
      <c r="I38" s="50"/>
      <c r="N38" s="50"/>
      <c r="P38" s="21"/>
      <c r="S38" s="50"/>
    </row>
  </sheetData>
  <mergeCells count="3">
    <mergeCell ref="B2:B3"/>
    <mergeCell ref="A2:A3"/>
    <mergeCell ref="E2:H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F17" sqref="F17:F18"/>
    </sheetView>
  </sheetViews>
  <sheetFormatPr defaultColWidth="11" defaultRowHeight="15"/>
  <cols>
    <col min="1" max="1" width="10.875" style="7" customWidth="1"/>
    <col min="2" max="2" width="64.5" style="7" customWidth="1"/>
    <col min="3" max="7" width="11" style="7"/>
    <col min="8" max="8" width="1.625" style="11" customWidth="1"/>
    <col min="9" max="9" width="10" style="7" customWidth="1"/>
    <col min="10" max="16384" width="11" style="7"/>
  </cols>
  <sheetData>
    <row r="1" spans="1:12" s="6" customFormat="1" ht="19.5" customHeight="1">
      <c r="A1" s="6" t="s">
        <v>1036</v>
      </c>
      <c r="H1" s="74"/>
    </row>
    <row r="2" spans="1:12" ht="17.25" customHeight="1">
      <c r="A2" s="118" t="s">
        <v>1037</v>
      </c>
    </row>
    <row r="4" spans="1:12" ht="15.75" thickBot="1"/>
    <row r="5" spans="1:12" ht="15.75">
      <c r="A5" s="58" t="s">
        <v>262</v>
      </c>
      <c r="B5" s="59" t="s">
        <v>263</v>
      </c>
      <c r="C5" s="11"/>
      <c r="D5" s="11"/>
      <c r="E5" s="11"/>
      <c r="F5" s="11"/>
      <c r="G5" s="11"/>
      <c r="I5" s="68" t="s">
        <v>373</v>
      </c>
      <c r="J5" s="68"/>
      <c r="K5" s="68"/>
      <c r="L5" s="68"/>
    </row>
    <row r="6" spans="1:12" ht="15.75" thickBot="1">
      <c r="A6" s="60"/>
      <c r="B6" s="61"/>
      <c r="C6" s="96" t="s">
        <v>272</v>
      </c>
      <c r="D6" s="96" t="s">
        <v>273</v>
      </c>
      <c r="E6" s="96" t="s">
        <v>274</v>
      </c>
      <c r="F6" s="96" t="s">
        <v>275</v>
      </c>
      <c r="G6" s="96" t="s">
        <v>277</v>
      </c>
      <c r="H6" s="97"/>
      <c r="I6" s="98" t="s">
        <v>272</v>
      </c>
      <c r="J6" s="98" t="s">
        <v>273</v>
      </c>
      <c r="K6" s="98" t="s">
        <v>274</v>
      </c>
      <c r="L6" s="98" t="s">
        <v>275</v>
      </c>
    </row>
    <row r="7" spans="1:12" s="6" customFormat="1" ht="18.75" customHeight="1">
      <c r="A7" s="6" t="s">
        <v>276</v>
      </c>
      <c r="C7" s="99">
        <v>230.16666666666666</v>
      </c>
      <c r="D7" s="99">
        <v>330.83333333333331</v>
      </c>
      <c r="E7" s="99">
        <v>675.5</v>
      </c>
      <c r="F7" s="99">
        <v>931.66666666666663</v>
      </c>
      <c r="G7" s="99">
        <v>359.66666666666669</v>
      </c>
      <c r="H7" s="100"/>
      <c r="I7" s="101">
        <f>$G7/C7</f>
        <v>1.5626357711803043</v>
      </c>
      <c r="J7" s="101">
        <f>$G7/D7</f>
        <v>1.0871536523929473</v>
      </c>
      <c r="K7" s="101">
        <f>$G7/E7</f>
        <v>0.5324451023932889</v>
      </c>
      <c r="L7" s="101">
        <f>$G7/F7</f>
        <v>0.38604651162790699</v>
      </c>
    </row>
    <row r="8" spans="1:12" s="22" customFormat="1" ht="15.75" customHeight="1">
      <c r="A8" s="102" t="s">
        <v>278</v>
      </c>
      <c r="B8" s="103" t="s">
        <v>279</v>
      </c>
      <c r="C8" s="104">
        <v>320.33333333333331</v>
      </c>
      <c r="D8" s="104">
        <v>489</v>
      </c>
      <c r="E8" s="104">
        <v>952.66666666666663</v>
      </c>
      <c r="F8" s="104">
        <v>982</v>
      </c>
      <c r="G8" s="104">
        <v>532.66666666666663</v>
      </c>
      <c r="H8" s="105"/>
      <c r="I8" s="106">
        <f t="shared" ref="I8:L29" si="0">$G8/C8</f>
        <v>1.6628511966701351</v>
      </c>
      <c r="J8" s="106">
        <f t="shared" si="0"/>
        <v>1.0892978868438989</v>
      </c>
      <c r="K8" s="106">
        <f t="shared" si="0"/>
        <v>0.55913226032190344</v>
      </c>
      <c r="L8" s="106">
        <f t="shared" si="0"/>
        <v>0.54243041412084181</v>
      </c>
    </row>
    <row r="9" spans="1:12" s="26" customFormat="1" ht="15.75" customHeight="1">
      <c r="A9" s="109" t="s">
        <v>312</v>
      </c>
      <c r="B9" s="110" t="s">
        <v>313</v>
      </c>
      <c r="C9" s="111">
        <v>246.66666666666666</v>
      </c>
      <c r="D9" s="111">
        <v>435</v>
      </c>
      <c r="E9" s="111">
        <v>752</v>
      </c>
      <c r="F9" s="111">
        <v>732.5</v>
      </c>
      <c r="G9" s="111">
        <v>418.33333333333331</v>
      </c>
      <c r="H9" s="36"/>
      <c r="I9" s="112">
        <f t="shared" si="0"/>
        <v>1.6959459459459458</v>
      </c>
      <c r="J9" s="112">
        <f t="shared" si="0"/>
        <v>0.96168582375478928</v>
      </c>
      <c r="K9" s="112">
        <f t="shared" si="0"/>
        <v>0.55629432624113473</v>
      </c>
      <c r="L9" s="112">
        <f t="shared" si="0"/>
        <v>0.57110352673492604</v>
      </c>
    </row>
    <row r="10" spans="1:12" s="22" customFormat="1" ht="15.75" customHeight="1">
      <c r="A10" s="102" t="s">
        <v>281</v>
      </c>
      <c r="B10" s="107" t="s">
        <v>282</v>
      </c>
      <c r="C10" s="104">
        <v>237.66666666666666</v>
      </c>
      <c r="D10" s="104">
        <v>398.66666666666669</v>
      </c>
      <c r="E10" s="104">
        <v>904.16666666666663</v>
      </c>
      <c r="F10" s="104">
        <v>1345.6666666666667</v>
      </c>
      <c r="G10" s="104">
        <v>366.5</v>
      </c>
      <c r="H10" s="105"/>
      <c r="I10" s="106">
        <f t="shared" si="0"/>
        <v>1.5420757363253859</v>
      </c>
      <c r="J10" s="106">
        <f t="shared" si="0"/>
        <v>0.91931438127090293</v>
      </c>
      <c r="K10" s="106">
        <f t="shared" si="0"/>
        <v>0.40534562211981567</v>
      </c>
      <c r="L10" s="106">
        <f t="shared" si="0"/>
        <v>0.27235570968540995</v>
      </c>
    </row>
    <row r="11" spans="1:12" s="26" customFormat="1" ht="15.75" customHeight="1">
      <c r="A11" s="109" t="s">
        <v>287</v>
      </c>
      <c r="B11" s="113" t="s">
        <v>288</v>
      </c>
      <c r="C11" s="111">
        <v>216.5</v>
      </c>
      <c r="D11" s="111">
        <v>302</v>
      </c>
      <c r="E11" s="111">
        <v>782.83333333333337</v>
      </c>
      <c r="F11" s="111">
        <v>969.16666666666663</v>
      </c>
      <c r="G11" s="111">
        <v>316.33333333333331</v>
      </c>
      <c r="H11" s="36"/>
      <c r="I11" s="112">
        <f t="shared" si="0"/>
        <v>1.4611239414934565</v>
      </c>
      <c r="J11" s="112">
        <f t="shared" si="0"/>
        <v>1.0474613686534215</v>
      </c>
      <c r="K11" s="112">
        <f t="shared" si="0"/>
        <v>0.40408771556312534</v>
      </c>
      <c r="L11" s="112">
        <f t="shared" si="0"/>
        <v>0.32639724849527085</v>
      </c>
    </row>
    <row r="12" spans="1:12" s="22" customFormat="1" ht="15.75" customHeight="1">
      <c r="A12" s="102" t="s">
        <v>289</v>
      </c>
      <c r="B12" s="107" t="s">
        <v>290</v>
      </c>
      <c r="C12" s="104">
        <v>233.33333333333334</v>
      </c>
      <c r="D12" s="104">
        <v>365</v>
      </c>
      <c r="E12" s="104">
        <v>622.16666666666663</v>
      </c>
      <c r="F12" s="104">
        <v>900.83333333333337</v>
      </c>
      <c r="G12" s="104">
        <v>374.66666666666669</v>
      </c>
      <c r="H12" s="105"/>
      <c r="I12" s="106">
        <f t="shared" si="0"/>
        <v>1.6057142857142856</v>
      </c>
      <c r="J12" s="106">
        <f t="shared" si="0"/>
        <v>1.0264840182648403</v>
      </c>
      <c r="K12" s="106">
        <f t="shared" si="0"/>
        <v>0.60219662469863389</v>
      </c>
      <c r="L12" s="106">
        <f t="shared" si="0"/>
        <v>0.41591119333950044</v>
      </c>
    </row>
    <row r="13" spans="1:12" s="26" customFormat="1" ht="15.75" customHeight="1">
      <c r="A13" s="109" t="s">
        <v>291</v>
      </c>
      <c r="B13" s="110" t="s">
        <v>292</v>
      </c>
      <c r="C13" s="111">
        <v>273.33333333333331</v>
      </c>
      <c r="D13" s="111">
        <v>307.16666666666669</v>
      </c>
      <c r="E13" s="111">
        <v>465.66666666666669</v>
      </c>
      <c r="F13" s="111">
        <v>813.5</v>
      </c>
      <c r="G13" s="111">
        <v>379.66666666666669</v>
      </c>
      <c r="H13" s="36"/>
      <c r="I13" s="112">
        <f t="shared" si="0"/>
        <v>1.3890243902439026</v>
      </c>
      <c r="J13" s="112">
        <f t="shared" si="0"/>
        <v>1.2360282148670645</v>
      </c>
      <c r="K13" s="112">
        <f t="shared" si="0"/>
        <v>0.81531853972798851</v>
      </c>
      <c r="L13" s="112">
        <f t="shared" si="0"/>
        <v>0.46670764187666464</v>
      </c>
    </row>
    <row r="14" spans="1:12" s="22" customFormat="1" ht="15.75" customHeight="1">
      <c r="A14" s="102" t="s">
        <v>293</v>
      </c>
      <c r="B14" s="108" t="s">
        <v>294</v>
      </c>
      <c r="C14" s="104">
        <v>372.5</v>
      </c>
      <c r="D14" s="104">
        <v>514.83333333333337</v>
      </c>
      <c r="E14" s="104">
        <v>889.33333333333337</v>
      </c>
      <c r="F14" s="104">
        <v>967.66666666666663</v>
      </c>
      <c r="G14" s="104">
        <v>625</v>
      </c>
      <c r="H14" s="105"/>
      <c r="I14" s="106">
        <f t="shared" si="0"/>
        <v>1.6778523489932886</v>
      </c>
      <c r="J14" s="106">
        <f t="shared" si="0"/>
        <v>1.2139851084493363</v>
      </c>
      <c r="K14" s="106">
        <f t="shared" si="0"/>
        <v>0.70277361319340326</v>
      </c>
      <c r="L14" s="106">
        <f t="shared" si="0"/>
        <v>0.64588356872201169</v>
      </c>
    </row>
    <row r="15" spans="1:12" s="26" customFormat="1" ht="15.75" customHeight="1">
      <c r="A15" s="109" t="s">
        <v>300</v>
      </c>
      <c r="B15" s="113" t="s">
        <v>301</v>
      </c>
      <c r="C15" s="111">
        <v>229.16666666666666</v>
      </c>
      <c r="D15" s="111">
        <v>296.66666666666669</v>
      </c>
      <c r="E15" s="111">
        <v>679.16666666666663</v>
      </c>
      <c r="F15" s="111">
        <v>838.5</v>
      </c>
      <c r="G15" s="111">
        <v>292.5</v>
      </c>
      <c r="H15" s="36"/>
      <c r="I15" s="112">
        <f t="shared" si="0"/>
        <v>1.2763636363636364</v>
      </c>
      <c r="J15" s="112">
        <f t="shared" si="0"/>
        <v>0.98595505617977519</v>
      </c>
      <c r="K15" s="112">
        <f t="shared" si="0"/>
        <v>0.43067484662576688</v>
      </c>
      <c r="L15" s="112">
        <f t="shared" si="0"/>
        <v>0.34883720930232559</v>
      </c>
    </row>
    <row r="16" spans="1:12" s="22" customFormat="1" ht="15.75" customHeight="1">
      <c r="A16" s="102" t="s">
        <v>298</v>
      </c>
      <c r="B16" s="107" t="s">
        <v>299</v>
      </c>
      <c r="C16" s="104">
        <v>178.33333333333334</v>
      </c>
      <c r="D16" s="104">
        <v>246.33333333333334</v>
      </c>
      <c r="E16" s="104">
        <v>917.16666666666663</v>
      </c>
      <c r="F16" s="104">
        <v>1063.8333333333333</v>
      </c>
      <c r="G16" s="104">
        <v>269.83333333333331</v>
      </c>
      <c r="H16" s="105"/>
      <c r="I16" s="106">
        <f t="shared" si="0"/>
        <v>1.5130841121495324</v>
      </c>
      <c r="J16" s="106">
        <f t="shared" si="0"/>
        <v>1.0953991880920162</v>
      </c>
      <c r="K16" s="106">
        <f t="shared" si="0"/>
        <v>0.29420316191168455</v>
      </c>
      <c r="L16" s="106">
        <f t="shared" si="0"/>
        <v>0.25364248785837379</v>
      </c>
    </row>
    <row r="17" spans="1:12" s="26" customFormat="1" ht="15.75" customHeight="1">
      <c r="A17" s="109" t="s">
        <v>296</v>
      </c>
      <c r="B17" s="113" t="s">
        <v>297</v>
      </c>
      <c r="C17" s="111">
        <v>235.83333333333334</v>
      </c>
      <c r="D17" s="111">
        <v>292.33333333333331</v>
      </c>
      <c r="E17" s="111">
        <v>663.66666666666663</v>
      </c>
      <c r="F17" s="111">
        <v>734</v>
      </c>
      <c r="G17" s="111">
        <v>278.33333333333331</v>
      </c>
      <c r="H17" s="36"/>
      <c r="I17" s="112">
        <f t="shared" si="0"/>
        <v>1.1802120141342756</v>
      </c>
      <c r="J17" s="112">
        <f t="shared" si="0"/>
        <v>0.95210946408209807</v>
      </c>
      <c r="K17" s="112">
        <f t="shared" si="0"/>
        <v>0.41938724259166249</v>
      </c>
      <c r="L17" s="112">
        <f t="shared" si="0"/>
        <v>0.37920072661217075</v>
      </c>
    </row>
    <row r="18" spans="1:12" s="22" customFormat="1" ht="15.75" customHeight="1">
      <c r="A18" s="102" t="s">
        <v>305</v>
      </c>
      <c r="B18" s="107" t="s">
        <v>306</v>
      </c>
      <c r="C18" s="104">
        <v>350.16666666666669</v>
      </c>
      <c r="D18" s="104">
        <v>460</v>
      </c>
      <c r="E18" s="104">
        <v>944</v>
      </c>
      <c r="F18" s="104">
        <v>648.66666666666663</v>
      </c>
      <c r="G18" s="104">
        <v>420.83333333333331</v>
      </c>
      <c r="H18" s="105"/>
      <c r="I18" s="106">
        <f t="shared" si="0"/>
        <v>1.2018086625416466</v>
      </c>
      <c r="J18" s="106">
        <f t="shared" si="0"/>
        <v>0.91485507246376807</v>
      </c>
      <c r="K18" s="106">
        <f t="shared" si="0"/>
        <v>0.44579802259887003</v>
      </c>
      <c r="L18" s="106">
        <f t="shared" si="0"/>
        <v>0.64876670092497435</v>
      </c>
    </row>
    <row r="19" spans="1:12" s="26" customFormat="1" ht="15.75" customHeight="1">
      <c r="A19" s="109" t="s">
        <v>283</v>
      </c>
      <c r="B19" s="113" t="s">
        <v>284</v>
      </c>
      <c r="C19" s="111">
        <v>252.16666666666666</v>
      </c>
      <c r="D19" s="111">
        <v>376.66666666666669</v>
      </c>
      <c r="E19" s="111">
        <v>907.5</v>
      </c>
      <c r="F19" s="111">
        <v>903.5</v>
      </c>
      <c r="G19" s="111">
        <v>390.66666666666669</v>
      </c>
      <c r="H19" s="36"/>
      <c r="I19" s="112">
        <f t="shared" si="0"/>
        <v>1.5492399206873761</v>
      </c>
      <c r="J19" s="112">
        <f t="shared" si="0"/>
        <v>1.0371681415929204</v>
      </c>
      <c r="K19" s="112">
        <f t="shared" si="0"/>
        <v>0.4304866850321396</v>
      </c>
      <c r="L19" s="112">
        <f t="shared" si="0"/>
        <v>0.43239254750046119</v>
      </c>
    </row>
    <row r="20" spans="1:12" s="22" customFormat="1" ht="15.75" customHeight="1">
      <c r="A20" s="102" t="s">
        <v>308</v>
      </c>
      <c r="B20" s="107" t="s">
        <v>309</v>
      </c>
      <c r="C20" s="104">
        <v>203.5</v>
      </c>
      <c r="D20" s="104">
        <v>302.33333333333331</v>
      </c>
      <c r="E20" s="104">
        <v>736.83333333333337</v>
      </c>
      <c r="F20" s="104">
        <v>1005</v>
      </c>
      <c r="G20" s="104">
        <v>261.5</v>
      </c>
      <c r="H20" s="105"/>
      <c r="I20" s="106">
        <f t="shared" si="0"/>
        <v>1.2850122850122849</v>
      </c>
      <c r="J20" s="106">
        <f t="shared" si="0"/>
        <v>0.86493936052921727</v>
      </c>
      <c r="K20" s="106">
        <f t="shared" si="0"/>
        <v>0.35489708210812032</v>
      </c>
      <c r="L20" s="106">
        <f t="shared" si="0"/>
        <v>0.26019900497512438</v>
      </c>
    </row>
    <row r="21" spans="1:12" s="26" customFormat="1" ht="15.75" customHeight="1">
      <c r="A21" s="109" t="s">
        <v>310</v>
      </c>
      <c r="B21" s="113" t="s">
        <v>311</v>
      </c>
      <c r="C21" s="111">
        <v>287.83333333333331</v>
      </c>
      <c r="D21" s="111">
        <v>376.83333333333331</v>
      </c>
      <c r="E21" s="111">
        <v>813.5</v>
      </c>
      <c r="F21" s="111">
        <v>1234.8333333333333</v>
      </c>
      <c r="G21" s="111">
        <v>370.33333333333331</v>
      </c>
      <c r="H21" s="36"/>
      <c r="I21" s="112">
        <f t="shared" si="0"/>
        <v>1.286624203821656</v>
      </c>
      <c r="J21" s="112">
        <f t="shared" si="0"/>
        <v>0.98275099513489605</v>
      </c>
      <c r="K21" s="112">
        <f t="shared" si="0"/>
        <v>0.45523458307723824</v>
      </c>
      <c r="L21" s="112">
        <f t="shared" si="0"/>
        <v>0.29990552031313267</v>
      </c>
    </row>
    <row r="22" spans="1:12" s="22" customFormat="1" ht="15.75" customHeight="1">
      <c r="A22" s="102" t="s">
        <v>314</v>
      </c>
      <c r="B22" s="107" t="s">
        <v>315</v>
      </c>
      <c r="C22" s="104">
        <v>210</v>
      </c>
      <c r="D22" s="104">
        <v>266.33333333333331</v>
      </c>
      <c r="E22" s="104">
        <v>564.83333333333337</v>
      </c>
      <c r="F22" s="104">
        <v>956.16666666666663</v>
      </c>
      <c r="G22" s="104">
        <v>277.5</v>
      </c>
      <c r="H22" s="105"/>
      <c r="I22" s="106">
        <f t="shared" si="0"/>
        <v>1.3214285714285714</v>
      </c>
      <c r="J22" s="106">
        <f t="shared" si="0"/>
        <v>1.0419274092615771</v>
      </c>
      <c r="K22" s="106">
        <f t="shared" si="0"/>
        <v>0.4912953673650044</v>
      </c>
      <c r="L22" s="106">
        <f t="shared" si="0"/>
        <v>0.2902213700540352</v>
      </c>
    </row>
    <row r="23" spans="1:12" s="26" customFormat="1" ht="15.75" customHeight="1">
      <c r="A23" s="109" t="s">
        <v>316</v>
      </c>
      <c r="B23" s="113" t="s">
        <v>317</v>
      </c>
      <c r="C23" s="111">
        <v>206.5</v>
      </c>
      <c r="D23" s="111">
        <v>284.5</v>
      </c>
      <c r="E23" s="111">
        <v>876</v>
      </c>
      <c r="F23" s="111">
        <v>921.33333333333337</v>
      </c>
      <c r="G23" s="111">
        <v>265.66666666666669</v>
      </c>
      <c r="H23" s="36"/>
      <c r="I23" s="112">
        <f t="shared" si="0"/>
        <v>1.2865213882163036</v>
      </c>
      <c r="J23" s="112">
        <f t="shared" si="0"/>
        <v>0.93380199179847689</v>
      </c>
      <c r="K23" s="112">
        <f t="shared" si="0"/>
        <v>0.3032724505327245</v>
      </c>
      <c r="L23" s="112">
        <f t="shared" si="0"/>
        <v>0.28835021707670044</v>
      </c>
    </row>
    <row r="24" spans="1:12" s="22" customFormat="1" ht="15.75" customHeight="1">
      <c r="A24" s="102" t="s">
        <v>318</v>
      </c>
      <c r="B24" s="107" t="s">
        <v>319</v>
      </c>
      <c r="C24" s="104">
        <v>274.66666666666669</v>
      </c>
      <c r="D24" s="104">
        <v>453.83333333333331</v>
      </c>
      <c r="E24" s="104">
        <v>1019</v>
      </c>
      <c r="F24" s="104">
        <v>948.33333333333337</v>
      </c>
      <c r="G24" s="104">
        <v>387.66666666666669</v>
      </c>
      <c r="H24" s="105"/>
      <c r="I24" s="106">
        <f t="shared" si="0"/>
        <v>1.4114077669902911</v>
      </c>
      <c r="J24" s="106">
        <f t="shared" si="0"/>
        <v>0.85420492104296741</v>
      </c>
      <c r="K24" s="106">
        <f t="shared" si="0"/>
        <v>0.3804383382401047</v>
      </c>
      <c r="L24" s="106">
        <f t="shared" si="0"/>
        <v>0.40878734622144114</v>
      </c>
    </row>
    <row r="25" spans="1:12" s="26" customFormat="1" ht="15.75" customHeight="1">
      <c r="A25" s="109" t="s">
        <v>320</v>
      </c>
      <c r="B25" s="113" t="s">
        <v>321</v>
      </c>
      <c r="C25" s="111">
        <v>157.66666666666666</v>
      </c>
      <c r="D25" s="111">
        <v>266.33333333333331</v>
      </c>
      <c r="E25" s="111">
        <v>681.83333333333337</v>
      </c>
      <c r="F25" s="111">
        <v>879.66666666666663</v>
      </c>
      <c r="G25" s="111">
        <v>287</v>
      </c>
      <c r="H25" s="36"/>
      <c r="I25" s="112">
        <f t="shared" si="0"/>
        <v>1.8202959830866809</v>
      </c>
      <c r="J25" s="112">
        <f t="shared" si="0"/>
        <v>1.0775969962453067</v>
      </c>
      <c r="K25" s="112">
        <f t="shared" si="0"/>
        <v>0.42092397946712296</v>
      </c>
      <c r="L25" s="112">
        <f t="shared" si="0"/>
        <v>0.32625994694960214</v>
      </c>
    </row>
    <row r="26" spans="1:12" s="22" customFormat="1" ht="15.75" customHeight="1">
      <c r="A26" s="102" t="s">
        <v>322</v>
      </c>
      <c r="B26" s="107" t="s">
        <v>323</v>
      </c>
      <c r="C26" s="104">
        <v>280</v>
      </c>
      <c r="D26" s="104">
        <v>329.16666666666669</v>
      </c>
      <c r="E26" s="104">
        <v>461.5</v>
      </c>
      <c r="F26" s="104">
        <v>921.83333333333337</v>
      </c>
      <c r="G26" s="104">
        <v>403.16666666666669</v>
      </c>
      <c r="H26" s="105"/>
      <c r="I26" s="106">
        <f t="shared" si="0"/>
        <v>1.4398809523809524</v>
      </c>
      <c r="J26" s="106">
        <f t="shared" si="0"/>
        <v>1.2248101265822784</v>
      </c>
      <c r="K26" s="106">
        <f t="shared" si="0"/>
        <v>0.87360057782592992</v>
      </c>
      <c r="L26" s="106">
        <f t="shared" si="0"/>
        <v>0.43735310070511663</v>
      </c>
    </row>
    <row r="27" spans="1:12" s="26" customFormat="1" ht="15.75" customHeight="1">
      <c r="A27" s="109" t="s">
        <v>325</v>
      </c>
      <c r="B27" s="113" t="s">
        <v>326</v>
      </c>
      <c r="C27" s="111">
        <v>179.83333333333334</v>
      </c>
      <c r="D27" s="111">
        <v>278.5</v>
      </c>
      <c r="E27" s="111">
        <v>703.83333333333337</v>
      </c>
      <c r="F27" s="111">
        <v>981.5</v>
      </c>
      <c r="G27" s="111">
        <v>261.83333333333331</v>
      </c>
      <c r="H27" s="36"/>
      <c r="I27" s="112">
        <f t="shared" si="0"/>
        <v>1.4559777571825763</v>
      </c>
      <c r="J27" s="112">
        <f t="shared" si="0"/>
        <v>0.94015559545182514</v>
      </c>
      <c r="K27" s="112">
        <f t="shared" si="0"/>
        <v>0.3720104191333175</v>
      </c>
      <c r="L27" s="112">
        <f t="shared" si="0"/>
        <v>0.26676855153676343</v>
      </c>
    </row>
    <row r="28" spans="1:12" s="22" customFormat="1" ht="15.75" customHeight="1">
      <c r="A28" s="102" t="s">
        <v>327</v>
      </c>
      <c r="B28" s="107" t="s">
        <v>328</v>
      </c>
      <c r="C28" s="104">
        <v>286.66666666666669</v>
      </c>
      <c r="D28" s="104">
        <v>440.83333333333331</v>
      </c>
      <c r="E28" s="104">
        <v>887.83333333333337</v>
      </c>
      <c r="F28" s="104">
        <v>908.83333333333337</v>
      </c>
      <c r="G28" s="104">
        <v>426.16666666666669</v>
      </c>
      <c r="H28" s="105"/>
      <c r="I28" s="106">
        <f t="shared" si="0"/>
        <v>1.4866279069767441</v>
      </c>
      <c r="J28" s="106">
        <f t="shared" si="0"/>
        <v>0.96672967863894144</v>
      </c>
      <c r="K28" s="106">
        <f t="shared" si="0"/>
        <v>0.48000750891683874</v>
      </c>
      <c r="L28" s="106">
        <f t="shared" si="0"/>
        <v>0.46891619292132769</v>
      </c>
    </row>
    <row r="29" spans="1:12" s="26" customFormat="1" ht="15.75" customHeight="1">
      <c r="A29" s="109" t="s">
        <v>302</v>
      </c>
      <c r="B29" s="113" t="s">
        <v>303</v>
      </c>
      <c r="C29" s="111">
        <v>290.33333333333331</v>
      </c>
      <c r="D29" s="111">
        <v>402.33333333333331</v>
      </c>
      <c r="E29" s="111">
        <v>883</v>
      </c>
      <c r="F29" s="111">
        <v>1136</v>
      </c>
      <c r="G29" s="111">
        <v>632.83333333333337</v>
      </c>
      <c r="H29" s="36"/>
      <c r="I29" s="112">
        <f t="shared" si="0"/>
        <v>2.1796785304247992</v>
      </c>
      <c r="J29" s="112">
        <f t="shared" si="0"/>
        <v>1.5729080364540184</v>
      </c>
      <c r="K29" s="112">
        <f t="shared" si="0"/>
        <v>0.71668554171385435</v>
      </c>
      <c r="L29" s="112">
        <f t="shared" si="0"/>
        <v>0.5570715962441315</v>
      </c>
    </row>
    <row r="30" spans="1:12" s="22" customFormat="1" ht="15.75" customHeight="1">
      <c r="A30" s="102"/>
      <c r="B30" s="107" t="s">
        <v>371</v>
      </c>
      <c r="H30" s="28"/>
    </row>
    <row r="31" spans="1:12" s="26" customFormat="1" ht="15.75" customHeight="1">
      <c r="A31" s="109"/>
      <c r="B31" s="113" t="s">
        <v>372</v>
      </c>
      <c r="H31" s="35"/>
    </row>
    <row r="32" spans="1:12" s="22" customFormat="1" ht="15.75" customHeight="1">
      <c r="A32" s="102" t="s">
        <v>285</v>
      </c>
      <c r="B32" s="107" t="s">
        <v>286</v>
      </c>
      <c r="C32" s="104">
        <v>218.83333333333334</v>
      </c>
      <c r="D32" s="104">
        <v>297.66666666666669</v>
      </c>
      <c r="E32" s="104">
        <v>534.5</v>
      </c>
      <c r="F32" s="104">
        <v>1647.8333333333333</v>
      </c>
      <c r="G32" s="104">
        <v>328</v>
      </c>
      <c r="H32" s="105"/>
      <c r="I32" s="106">
        <f>$G32/C32</f>
        <v>1.4988575780654987</v>
      </c>
      <c r="J32" s="106">
        <f>$G32/D32</f>
        <v>1.1019036954087345</v>
      </c>
      <c r="K32" s="106">
        <f>$G32/E32</f>
        <v>0.61365762394761458</v>
      </c>
      <c r="L32" s="106">
        <f>$G32/F32</f>
        <v>0.1990492565995752</v>
      </c>
    </row>
    <row r="34" spans="1:12" ht="15.75" customHeight="1">
      <c r="B34" s="114" t="s">
        <v>333</v>
      </c>
      <c r="C34" s="29"/>
      <c r="D34" s="29"/>
      <c r="E34" s="29"/>
      <c r="F34" s="29"/>
      <c r="G34" s="29"/>
      <c r="I34" s="116">
        <f>AVERAGE(I7:I32)</f>
        <v>1.4912602035845641</v>
      </c>
      <c r="J34" s="116">
        <f>AVERAGE(J7:J32)</f>
        <v>1.0470260909773341</v>
      </c>
      <c r="K34" s="116">
        <f>AVERAGE(K7:K32)</f>
        <v>0.50250696813947038</v>
      </c>
      <c r="L34" s="116">
        <f>AVERAGE(L7:L32)</f>
        <v>0.39552323293324121</v>
      </c>
    </row>
    <row r="35" spans="1:12" ht="15.75">
      <c r="B35" s="115" t="s">
        <v>334</v>
      </c>
      <c r="C35" s="16"/>
      <c r="D35" s="16"/>
      <c r="E35" s="16"/>
      <c r="F35" s="16"/>
      <c r="G35" s="16"/>
      <c r="I35" s="117">
        <f>MEDIAN(I7:I32)</f>
        <v>1.4738759242351003</v>
      </c>
      <c r="J35" s="117">
        <f>MEDIAN(J7:J32)</f>
        <v>1.0318260799288803</v>
      </c>
      <c r="K35" s="117">
        <f>MEDIAN(K7:K32)</f>
        <v>0.45051630283805411</v>
      </c>
      <c r="L35" s="117">
        <f>MEDIAN(L7:L32)</f>
        <v>0.38262361912003884</v>
      </c>
    </row>
    <row r="38" spans="1:12" s="22" customFormat="1" ht="15.75" customHeight="1">
      <c r="A38" s="102"/>
      <c r="B38" s="108" t="s">
        <v>280</v>
      </c>
      <c r="C38" s="104">
        <v>273</v>
      </c>
      <c r="D38" s="104">
        <v>435.83333333333331</v>
      </c>
      <c r="E38" s="104">
        <v>712.5</v>
      </c>
      <c r="F38" s="104">
        <v>799</v>
      </c>
      <c r="G38" s="104">
        <v>486.16666666666669</v>
      </c>
      <c r="H38" s="105"/>
    </row>
    <row r="39" spans="1:12" s="26" customFormat="1" ht="15.75" customHeight="1">
      <c r="A39" s="109"/>
      <c r="B39" s="113" t="s">
        <v>295</v>
      </c>
      <c r="C39" s="111">
        <v>374.66666666666669</v>
      </c>
      <c r="D39" s="111">
        <v>417.66666666666669</v>
      </c>
      <c r="E39" s="111">
        <v>734.83333333333337</v>
      </c>
      <c r="F39" s="111">
        <v>732</v>
      </c>
      <c r="G39" s="111">
        <v>415.16666666666669</v>
      </c>
      <c r="H39" s="36"/>
    </row>
    <row r="40" spans="1:12" s="22" customFormat="1" ht="15.75" customHeight="1">
      <c r="A40" s="102"/>
      <c r="B40" s="107" t="s">
        <v>304</v>
      </c>
      <c r="C40" s="104">
        <v>446.66666666666669</v>
      </c>
      <c r="D40" s="104">
        <v>298.33333333333331</v>
      </c>
      <c r="E40" s="104">
        <v>677.33333333333337</v>
      </c>
      <c r="F40" s="104">
        <v>1170.8333333333333</v>
      </c>
      <c r="G40" s="104">
        <v>623.33333333333337</v>
      </c>
      <c r="H40" s="105"/>
    </row>
    <row r="41" spans="1:12" s="26" customFormat="1" ht="15.75" customHeight="1">
      <c r="A41" s="109"/>
      <c r="B41" s="113" t="s">
        <v>307</v>
      </c>
      <c r="C41" s="111">
        <v>281.33333333333331</v>
      </c>
      <c r="D41" s="111">
        <v>846.66666666666663</v>
      </c>
      <c r="E41" s="111">
        <v>429.66666666666669</v>
      </c>
      <c r="F41" s="111">
        <v>907.25</v>
      </c>
      <c r="G41" s="111">
        <v>448.83333333333331</v>
      </c>
      <c r="H41" s="36"/>
    </row>
    <row r="42" spans="1:12" s="22" customFormat="1" ht="15.75" customHeight="1">
      <c r="A42" s="102"/>
      <c r="B42" s="107" t="s">
        <v>324</v>
      </c>
      <c r="C42" s="104">
        <v>185.83333333333334</v>
      </c>
      <c r="D42" s="104">
        <v>226</v>
      </c>
      <c r="E42" s="104">
        <v>506.16666666666669</v>
      </c>
      <c r="F42" s="104">
        <v>1507.5</v>
      </c>
      <c r="G42" s="104">
        <v>242.5</v>
      </c>
      <c r="H42" s="105"/>
    </row>
  </sheetData>
  <mergeCells count="1">
    <mergeCell ref="I5:L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activeCell="B42" sqref="B42"/>
    </sheetView>
  </sheetViews>
  <sheetFormatPr defaultColWidth="11" defaultRowHeight="14.25"/>
  <cols>
    <col min="1" max="1" width="11" style="22"/>
    <col min="2" max="2" width="68" style="22" customWidth="1"/>
    <col min="3" max="3" width="13.375" style="22" customWidth="1"/>
    <col min="4" max="4" width="1.625" style="50" customWidth="1"/>
    <col min="5" max="5" width="11" style="22"/>
    <col min="6" max="6" width="1.625" style="50" customWidth="1"/>
    <col min="7" max="10" width="11" style="22"/>
    <col min="11" max="11" width="1.625" style="52" customWidth="1"/>
    <col min="12" max="12" width="20.375" style="22" customWidth="1"/>
    <col min="13" max="13" width="4.875" style="22" customWidth="1"/>
    <col min="14" max="14" width="1.625" style="50" customWidth="1"/>
    <col min="15" max="20" width="11" style="22"/>
    <col min="21" max="21" width="1.625" style="50" customWidth="1"/>
    <col min="22" max="16384" width="11" style="22"/>
  </cols>
  <sheetData>
    <row r="1" spans="1:22" s="138" customFormat="1" ht="18.75" customHeight="1">
      <c r="A1" s="138" t="s">
        <v>1039</v>
      </c>
      <c r="D1" s="147"/>
      <c r="F1" s="147"/>
      <c r="K1" s="152"/>
      <c r="L1" s="139"/>
      <c r="M1" s="139"/>
      <c r="N1" s="147"/>
      <c r="O1" s="139"/>
      <c r="P1" s="139"/>
      <c r="Q1" s="139"/>
      <c r="R1" s="139"/>
      <c r="S1" s="139"/>
      <c r="T1" s="139"/>
      <c r="U1" s="147"/>
      <c r="V1" s="139"/>
    </row>
    <row r="2" spans="1:22">
      <c r="A2" s="32"/>
      <c r="B2" s="32"/>
      <c r="C2" s="32"/>
      <c r="D2" s="52"/>
      <c r="E2" s="32"/>
      <c r="F2" s="52"/>
      <c r="G2" s="32"/>
      <c r="H2" s="28"/>
      <c r="I2" s="28"/>
      <c r="J2" s="28"/>
      <c r="L2" s="32"/>
      <c r="M2" s="32"/>
      <c r="R2" s="32"/>
      <c r="S2" s="32"/>
      <c r="T2" s="32"/>
      <c r="U2" s="52"/>
      <c r="V2" s="32"/>
    </row>
    <row r="3" spans="1:22" ht="15.75" customHeight="1">
      <c r="A3" s="132" t="s">
        <v>262</v>
      </c>
      <c r="B3" s="133" t="s">
        <v>263</v>
      </c>
      <c r="C3" s="136" t="s">
        <v>377</v>
      </c>
      <c r="D3" s="148"/>
      <c r="E3" s="128" t="s">
        <v>375</v>
      </c>
      <c r="F3" s="52"/>
      <c r="G3" s="128" t="s">
        <v>264</v>
      </c>
      <c r="H3" s="120" t="s">
        <v>265</v>
      </c>
      <c r="I3" s="120" t="s">
        <v>266</v>
      </c>
      <c r="J3" s="120"/>
      <c r="K3" s="153"/>
      <c r="L3" s="140"/>
      <c r="M3" s="32"/>
      <c r="O3" s="145" t="s">
        <v>384</v>
      </c>
      <c r="P3" s="145"/>
      <c r="Q3" s="145"/>
      <c r="R3" s="127"/>
      <c r="S3" s="127"/>
      <c r="T3" s="127"/>
      <c r="U3" s="151"/>
      <c r="V3" s="127"/>
    </row>
    <row r="4" spans="1:22" ht="42.75">
      <c r="A4" s="134"/>
      <c r="B4" s="135"/>
      <c r="C4" s="137" t="s">
        <v>378</v>
      </c>
      <c r="D4" s="148"/>
      <c r="E4" s="141" t="s">
        <v>1065</v>
      </c>
      <c r="F4" s="52"/>
      <c r="G4" s="141" t="s">
        <v>1066</v>
      </c>
      <c r="H4" s="141" t="s">
        <v>1066</v>
      </c>
      <c r="I4" s="141" t="s">
        <v>1066</v>
      </c>
      <c r="J4" s="142" t="s">
        <v>268</v>
      </c>
      <c r="K4" s="153"/>
      <c r="L4" s="143" t="s">
        <v>374</v>
      </c>
      <c r="M4" s="143"/>
      <c r="O4" s="128" t="s">
        <v>375</v>
      </c>
      <c r="P4" s="128" t="s">
        <v>264</v>
      </c>
      <c r="Q4" s="128" t="s">
        <v>265</v>
      </c>
      <c r="R4" s="128" t="s">
        <v>266</v>
      </c>
      <c r="S4" s="128" t="s">
        <v>357</v>
      </c>
      <c r="T4" s="128" t="s">
        <v>333</v>
      </c>
      <c r="U4" s="151"/>
      <c r="V4" s="129" t="s">
        <v>383</v>
      </c>
    </row>
    <row r="5" spans="1:22" s="6" customFormat="1" ht="21.75" customHeight="1">
      <c r="A5" s="123" t="s">
        <v>276</v>
      </c>
      <c r="B5" s="123"/>
      <c r="C5" s="123"/>
      <c r="D5" s="72"/>
      <c r="E5" s="100"/>
      <c r="F5" s="72"/>
      <c r="G5" s="100">
        <v>276.5</v>
      </c>
      <c r="H5" s="119">
        <v>407.5</v>
      </c>
      <c r="I5" s="119">
        <v>308.5</v>
      </c>
      <c r="J5" s="119">
        <v>330.83333333333331</v>
      </c>
      <c r="K5" s="72"/>
      <c r="L5" s="130"/>
      <c r="M5" s="130"/>
      <c r="N5" s="77"/>
      <c r="O5" s="130"/>
      <c r="P5" s="130"/>
      <c r="Q5" s="130"/>
      <c r="R5" s="130"/>
      <c r="S5" s="130"/>
      <c r="T5" s="130"/>
      <c r="U5" s="77"/>
      <c r="V5" s="130"/>
    </row>
    <row r="6" spans="1:22" ht="17.25" customHeight="1">
      <c r="A6" s="121" t="s">
        <v>278</v>
      </c>
      <c r="B6" s="122" t="s">
        <v>279</v>
      </c>
      <c r="C6" s="124">
        <f>T6</f>
        <v>1.5717041936804717</v>
      </c>
      <c r="D6" s="148"/>
      <c r="E6" s="32">
        <v>254</v>
      </c>
      <c r="F6" s="52"/>
      <c r="G6" s="33">
        <v>437</v>
      </c>
      <c r="H6" s="104">
        <v>711.5</v>
      </c>
      <c r="I6" s="104">
        <v>318.5</v>
      </c>
      <c r="J6" s="104">
        <v>489</v>
      </c>
      <c r="L6" s="46" t="s">
        <v>339</v>
      </c>
      <c r="M6" s="46">
        <v>2.52</v>
      </c>
      <c r="O6" s="131">
        <f>E6/E$25</f>
        <v>1.2450980392156863</v>
      </c>
      <c r="P6" s="131">
        <f>G6/G$25</f>
        <v>1.8057851239669422</v>
      </c>
      <c r="Q6" s="131">
        <f t="shared" ref="Q6:R21" si="0">H6/H$25</f>
        <v>2.0504322766570606</v>
      </c>
      <c r="R6" s="131">
        <f t="shared" si="0"/>
        <v>1.2920892494929006</v>
      </c>
      <c r="S6" s="131">
        <f>M6/M$25</f>
        <v>1.4651162790697674</v>
      </c>
      <c r="T6" s="131">
        <f>AVERAGE(O6:S6)</f>
        <v>1.5717041936804717</v>
      </c>
      <c r="V6" s="131">
        <f>T6</f>
        <v>1.5717041936804717</v>
      </c>
    </row>
    <row r="7" spans="1:22" s="26" customFormat="1" ht="15.75" customHeight="1">
      <c r="A7" s="109" t="s">
        <v>312</v>
      </c>
      <c r="B7" s="110" t="s">
        <v>313</v>
      </c>
      <c r="C7" s="146">
        <f t="shared" ref="C7:C27" si="1">T7</f>
        <v>1.5079840124216304</v>
      </c>
      <c r="D7" s="148"/>
      <c r="E7" s="35">
        <v>278</v>
      </c>
      <c r="F7" s="52"/>
      <c r="G7" s="36">
        <v>477</v>
      </c>
      <c r="H7" s="111">
        <v>562.5</v>
      </c>
      <c r="I7" s="111">
        <v>265.5</v>
      </c>
      <c r="J7" s="111">
        <v>435</v>
      </c>
      <c r="K7" s="52"/>
      <c r="N7" s="50"/>
      <c r="O7" s="24">
        <f t="shared" ref="O7:O27" si="2">E7/E$25</f>
        <v>1.3627450980392157</v>
      </c>
      <c r="P7" s="24">
        <f t="shared" ref="P7:R27" si="3">G7/G$25</f>
        <v>1.9710743801652892</v>
      </c>
      <c r="Q7" s="24">
        <f t="shared" si="0"/>
        <v>1.6210374639769451</v>
      </c>
      <c r="R7" s="24">
        <f t="shared" si="0"/>
        <v>1.077079107505071</v>
      </c>
      <c r="T7" s="24">
        <f>AVERAGE(O7:S7)</f>
        <v>1.5079840124216304</v>
      </c>
      <c r="U7" s="50"/>
      <c r="V7" s="24">
        <f>T7</f>
        <v>1.5079840124216304</v>
      </c>
    </row>
    <row r="8" spans="1:22" ht="15.75" customHeight="1">
      <c r="A8" s="121" t="s">
        <v>281</v>
      </c>
      <c r="B8" s="125" t="s">
        <v>282</v>
      </c>
      <c r="C8" s="124">
        <f t="shared" si="1"/>
        <v>1.3907890156702454</v>
      </c>
      <c r="D8" s="149"/>
      <c r="E8" s="32">
        <v>227</v>
      </c>
      <c r="F8" s="52"/>
      <c r="G8" s="33">
        <v>323.5</v>
      </c>
      <c r="H8" s="104">
        <v>362.5</v>
      </c>
      <c r="I8" s="104">
        <v>510</v>
      </c>
      <c r="J8" s="104">
        <v>398.66666666666669</v>
      </c>
      <c r="L8" s="46"/>
      <c r="M8" s="46"/>
      <c r="O8" s="131">
        <f t="shared" si="2"/>
        <v>1.1127450980392157</v>
      </c>
      <c r="P8" s="131">
        <f t="shared" si="3"/>
        <v>1.3367768595041323</v>
      </c>
      <c r="Q8" s="131">
        <f t="shared" si="0"/>
        <v>1.0446685878962536</v>
      </c>
      <c r="R8" s="131">
        <f t="shared" si="0"/>
        <v>2.0689655172413794</v>
      </c>
      <c r="S8" s="46"/>
      <c r="T8" s="131">
        <f t="shared" ref="T8:T27" si="4">AVERAGE(O8:S8)</f>
        <v>1.3907890156702454</v>
      </c>
      <c r="V8" s="131">
        <f>AVERAGE(O8:Q8)</f>
        <v>1.1647301818132005</v>
      </c>
    </row>
    <row r="9" spans="1:22" s="26" customFormat="1" ht="15.75" customHeight="1">
      <c r="A9" s="109" t="s">
        <v>287</v>
      </c>
      <c r="B9" s="113" t="s">
        <v>288</v>
      </c>
      <c r="C9" s="146">
        <f t="shared" si="1"/>
        <v>1.0548973699126067</v>
      </c>
      <c r="D9" s="149"/>
      <c r="E9" s="35">
        <v>197</v>
      </c>
      <c r="F9" s="52"/>
      <c r="G9" s="36">
        <v>237</v>
      </c>
      <c r="H9" s="111">
        <v>374</v>
      </c>
      <c r="I9" s="111">
        <v>295</v>
      </c>
      <c r="J9" s="111">
        <v>302</v>
      </c>
      <c r="K9" s="52"/>
      <c r="N9" s="50"/>
      <c r="O9" s="24">
        <f t="shared" si="2"/>
        <v>0.96568627450980393</v>
      </c>
      <c r="P9" s="24">
        <f t="shared" si="3"/>
        <v>0.97933884297520657</v>
      </c>
      <c r="Q9" s="24">
        <f t="shared" si="0"/>
        <v>1.0778097982708934</v>
      </c>
      <c r="R9" s="24">
        <f t="shared" si="0"/>
        <v>1.1967545638945234</v>
      </c>
      <c r="T9" s="24">
        <f t="shared" si="4"/>
        <v>1.0548973699126067</v>
      </c>
      <c r="U9" s="50"/>
      <c r="V9" s="24">
        <f>T9</f>
        <v>1.0548973699126067</v>
      </c>
    </row>
    <row r="10" spans="1:22" ht="15.75" customHeight="1">
      <c r="A10" s="121" t="s">
        <v>289</v>
      </c>
      <c r="B10" s="125" t="s">
        <v>290</v>
      </c>
      <c r="C10" s="124">
        <f t="shared" si="1"/>
        <v>1.3908234245626721</v>
      </c>
      <c r="D10" s="149"/>
      <c r="E10" s="32">
        <v>329</v>
      </c>
      <c r="F10" s="52"/>
      <c r="G10" s="33">
        <v>312.5</v>
      </c>
      <c r="H10" s="104">
        <v>438.5</v>
      </c>
      <c r="I10" s="104">
        <v>344</v>
      </c>
      <c r="J10" s="104">
        <v>365</v>
      </c>
      <c r="L10" s="46"/>
      <c r="M10" s="46"/>
      <c r="O10" s="131">
        <f t="shared" si="2"/>
        <v>1.6127450980392157</v>
      </c>
      <c r="P10" s="131">
        <f t="shared" si="3"/>
        <v>1.2913223140495869</v>
      </c>
      <c r="Q10" s="131">
        <f t="shared" si="0"/>
        <v>1.2636887608069165</v>
      </c>
      <c r="R10" s="131">
        <f t="shared" si="0"/>
        <v>1.3955375253549696</v>
      </c>
      <c r="S10" s="46"/>
      <c r="T10" s="131">
        <f t="shared" si="4"/>
        <v>1.3908234245626721</v>
      </c>
      <c r="V10" s="131">
        <f>AVERAGE(P10:S10)</f>
        <v>1.3168495334038244</v>
      </c>
    </row>
    <row r="11" spans="1:22" s="26" customFormat="1" ht="15.75" customHeight="1">
      <c r="A11" s="109" t="s">
        <v>291</v>
      </c>
      <c r="B11" s="110" t="s">
        <v>292</v>
      </c>
      <c r="C11" s="146">
        <f t="shared" si="1"/>
        <v>1.1886008375908295</v>
      </c>
      <c r="D11" s="148"/>
      <c r="E11" s="35">
        <v>325</v>
      </c>
      <c r="F11" s="52"/>
      <c r="G11" s="36">
        <v>280</v>
      </c>
      <c r="H11" s="111">
        <v>358.5</v>
      </c>
      <c r="I11" s="111">
        <v>283</v>
      </c>
      <c r="J11" s="111">
        <v>307.16666666666669</v>
      </c>
      <c r="K11" s="52"/>
      <c r="L11" s="26" t="s">
        <v>348</v>
      </c>
      <c r="M11" s="26">
        <v>1.74</v>
      </c>
      <c r="N11" s="50"/>
      <c r="O11" s="24">
        <f t="shared" si="2"/>
        <v>1.5931372549019607</v>
      </c>
      <c r="P11" s="24">
        <f t="shared" si="3"/>
        <v>1.1570247933884297</v>
      </c>
      <c r="Q11" s="24">
        <f t="shared" si="0"/>
        <v>1.0331412103746398</v>
      </c>
      <c r="R11" s="24">
        <f t="shared" si="0"/>
        <v>1.1480730223123732</v>
      </c>
      <c r="S11" s="24">
        <f>M11/M$25</f>
        <v>1.0116279069767442</v>
      </c>
      <c r="T11" s="24">
        <f t="shared" si="4"/>
        <v>1.1886008375908295</v>
      </c>
      <c r="U11" s="50"/>
      <c r="V11" s="24">
        <f>AVERAGE(P11:S11)</f>
        <v>1.0874667332630468</v>
      </c>
    </row>
    <row r="12" spans="1:22" ht="15.75" customHeight="1">
      <c r="A12" s="121" t="s">
        <v>293</v>
      </c>
      <c r="B12" s="126" t="s">
        <v>294</v>
      </c>
      <c r="C12" s="124">
        <f t="shared" si="1"/>
        <v>2.0045975707120656</v>
      </c>
      <c r="D12" s="150"/>
      <c r="E12" s="32">
        <v>440</v>
      </c>
      <c r="F12" s="52"/>
      <c r="G12" s="33">
        <v>461.5</v>
      </c>
      <c r="H12" s="104">
        <v>582.5</v>
      </c>
      <c r="I12" s="104">
        <v>500.5</v>
      </c>
      <c r="J12" s="104">
        <v>514.83333333333337</v>
      </c>
      <c r="L12" s="46" t="s">
        <v>340</v>
      </c>
      <c r="M12" s="46">
        <v>3.87</v>
      </c>
      <c r="O12" s="131">
        <f t="shared" si="2"/>
        <v>2.1568627450980391</v>
      </c>
      <c r="P12" s="131">
        <f t="shared" si="3"/>
        <v>1.9070247933884297</v>
      </c>
      <c r="Q12" s="131">
        <f t="shared" si="0"/>
        <v>1.6786743515850144</v>
      </c>
      <c r="R12" s="131">
        <f t="shared" si="0"/>
        <v>2.030425963488844</v>
      </c>
      <c r="S12" s="131">
        <f>M12/M$25</f>
        <v>2.25</v>
      </c>
      <c r="T12" s="131">
        <f t="shared" si="4"/>
        <v>2.0045975707120656</v>
      </c>
      <c r="V12" s="131">
        <f t="shared" ref="V12:V15" si="5">T12</f>
        <v>2.0045975707120656</v>
      </c>
    </row>
    <row r="13" spans="1:22" s="26" customFormat="1" ht="15.75" customHeight="1">
      <c r="A13" s="109" t="s">
        <v>300</v>
      </c>
      <c r="B13" s="113" t="s">
        <v>301</v>
      </c>
      <c r="C13" s="146">
        <f t="shared" si="1"/>
        <v>1.0701009472844174</v>
      </c>
      <c r="D13" s="149"/>
      <c r="E13" s="35">
        <v>222</v>
      </c>
      <c r="F13" s="52"/>
      <c r="G13" s="36">
        <v>263.5</v>
      </c>
      <c r="H13" s="111">
        <v>373</v>
      </c>
      <c r="I13" s="111">
        <v>253.5</v>
      </c>
      <c r="J13" s="111">
        <v>296.66666666666669</v>
      </c>
      <c r="K13" s="52"/>
      <c r="N13" s="50"/>
      <c r="O13" s="24">
        <f t="shared" si="2"/>
        <v>1.088235294117647</v>
      </c>
      <c r="P13" s="24">
        <f t="shared" si="3"/>
        <v>1.0888429752066116</v>
      </c>
      <c r="Q13" s="24">
        <f t="shared" si="0"/>
        <v>1.0749279538904899</v>
      </c>
      <c r="R13" s="24">
        <f t="shared" si="0"/>
        <v>1.028397565922921</v>
      </c>
      <c r="T13" s="24">
        <f t="shared" si="4"/>
        <v>1.0701009472844174</v>
      </c>
      <c r="U13" s="50"/>
      <c r="V13" s="24">
        <f t="shared" si="5"/>
        <v>1.0701009472844174</v>
      </c>
    </row>
    <row r="14" spans="1:22" ht="15.75" customHeight="1">
      <c r="A14" s="121" t="s">
        <v>298</v>
      </c>
      <c r="B14" s="125" t="s">
        <v>299</v>
      </c>
      <c r="C14" s="124">
        <f t="shared" si="1"/>
        <v>0.89459906234922248</v>
      </c>
      <c r="D14" s="149"/>
      <c r="E14" s="32">
        <v>167</v>
      </c>
      <c r="F14" s="52"/>
      <c r="G14" s="33">
        <v>194</v>
      </c>
      <c r="H14" s="104">
        <v>295</v>
      </c>
      <c r="I14" s="104">
        <v>250</v>
      </c>
      <c r="J14" s="104">
        <v>246.33333333333334</v>
      </c>
      <c r="L14" s="46" t="s">
        <v>349</v>
      </c>
      <c r="M14" s="46">
        <v>1.7</v>
      </c>
      <c r="O14" s="131">
        <f>E14/E$25</f>
        <v>0.81862745098039214</v>
      </c>
      <c r="P14" s="131">
        <f t="shared" si="3"/>
        <v>0.80165289256198347</v>
      </c>
      <c r="Q14" s="131">
        <f t="shared" si="0"/>
        <v>0.85014409221902021</v>
      </c>
      <c r="R14" s="131">
        <f t="shared" si="0"/>
        <v>1.0141987829614605</v>
      </c>
      <c r="S14" s="131">
        <f>M14/M$25</f>
        <v>0.98837209302325579</v>
      </c>
      <c r="T14" s="131">
        <f t="shared" si="4"/>
        <v>0.89459906234922248</v>
      </c>
      <c r="V14" s="131">
        <f t="shared" si="5"/>
        <v>0.89459906234922248</v>
      </c>
    </row>
    <row r="15" spans="1:22" s="26" customFormat="1" ht="15.75" customHeight="1">
      <c r="A15" s="109" t="s">
        <v>296</v>
      </c>
      <c r="B15" s="113" t="s">
        <v>297</v>
      </c>
      <c r="C15" s="146">
        <f t="shared" si="1"/>
        <v>1.0164880723569207</v>
      </c>
      <c r="D15" s="149"/>
      <c r="E15" s="35">
        <v>188</v>
      </c>
      <c r="F15" s="52"/>
      <c r="G15" s="36">
        <v>243.5</v>
      </c>
      <c r="H15" s="111">
        <v>367.5</v>
      </c>
      <c r="I15" s="111">
        <v>266</v>
      </c>
      <c r="J15" s="111">
        <v>292.33333333333331</v>
      </c>
      <c r="K15" s="52"/>
      <c r="N15" s="50"/>
      <c r="O15" s="24">
        <f t="shared" si="2"/>
        <v>0.92156862745098034</v>
      </c>
      <c r="P15" s="24">
        <f t="shared" si="3"/>
        <v>1.0061983471074381</v>
      </c>
      <c r="Q15" s="24">
        <f t="shared" si="0"/>
        <v>1.0590778097982709</v>
      </c>
      <c r="R15" s="24">
        <f t="shared" si="0"/>
        <v>1.079107505070994</v>
      </c>
      <c r="T15" s="24">
        <f t="shared" si="4"/>
        <v>1.0164880723569207</v>
      </c>
      <c r="U15" s="50"/>
      <c r="V15" s="24">
        <f t="shared" si="5"/>
        <v>1.0164880723569207</v>
      </c>
    </row>
    <row r="16" spans="1:22" ht="15.75" customHeight="1">
      <c r="A16" s="121" t="s">
        <v>305</v>
      </c>
      <c r="B16" s="125" t="s">
        <v>306</v>
      </c>
      <c r="C16" s="124">
        <f t="shared" si="1"/>
        <v>1.5015516867834431</v>
      </c>
      <c r="D16" s="149"/>
      <c r="E16" s="32">
        <v>186</v>
      </c>
      <c r="F16" s="52"/>
      <c r="G16" s="33">
        <v>417.5</v>
      </c>
      <c r="H16" s="104">
        <v>583.5</v>
      </c>
      <c r="I16" s="104">
        <v>379</v>
      </c>
      <c r="J16" s="104">
        <v>460</v>
      </c>
      <c r="L16" s="46" t="s">
        <v>376</v>
      </c>
      <c r="M16" s="46">
        <v>2.0499999999999998</v>
      </c>
      <c r="O16" s="131">
        <f>E16/E$25</f>
        <v>0.91176470588235292</v>
      </c>
      <c r="P16" s="131">
        <f>G16/G$25</f>
        <v>1.725206611570248</v>
      </c>
      <c r="Q16" s="131">
        <f>H16/H$25</f>
        <v>1.6815561959654179</v>
      </c>
      <c r="R16" s="131">
        <f>I16/I$25</f>
        <v>1.537525354969574</v>
      </c>
      <c r="S16" s="131">
        <f>J16/J$25</f>
        <v>1.6517055655296229</v>
      </c>
      <c r="T16" s="131">
        <f t="shared" si="4"/>
        <v>1.5015516867834431</v>
      </c>
      <c r="V16" s="131">
        <f>AVERAGE(P16:S16)</f>
        <v>1.6489984320087157</v>
      </c>
    </row>
    <row r="17" spans="1:22" s="26" customFormat="1" ht="15.75" customHeight="1">
      <c r="A17" s="109" t="s">
        <v>283</v>
      </c>
      <c r="B17" s="113" t="s">
        <v>284</v>
      </c>
      <c r="C17" s="146">
        <f t="shared" si="1"/>
        <v>1.3601110121773259</v>
      </c>
      <c r="D17" s="149"/>
      <c r="E17" s="35">
        <v>284</v>
      </c>
      <c r="F17" s="52"/>
      <c r="G17" s="36">
        <v>310</v>
      </c>
      <c r="H17" s="111">
        <v>476</v>
      </c>
      <c r="I17" s="111">
        <v>344</v>
      </c>
      <c r="J17" s="111">
        <v>376.66666666666669</v>
      </c>
      <c r="K17" s="52"/>
      <c r="N17" s="50"/>
      <c r="O17" s="24">
        <f t="shared" si="2"/>
        <v>1.392156862745098</v>
      </c>
      <c r="P17" s="24">
        <f t="shared" si="3"/>
        <v>1.28099173553719</v>
      </c>
      <c r="Q17" s="24">
        <f t="shared" si="0"/>
        <v>1.3717579250720462</v>
      </c>
      <c r="R17" s="24">
        <f t="shared" si="0"/>
        <v>1.3955375253549696</v>
      </c>
      <c r="T17" s="24">
        <f t="shared" si="4"/>
        <v>1.3601110121773259</v>
      </c>
      <c r="U17" s="50"/>
      <c r="V17" s="24">
        <f t="shared" ref="V17:V18" si="6">T17</f>
        <v>1.3601110121773259</v>
      </c>
    </row>
    <row r="18" spans="1:22" ht="15.75" customHeight="1">
      <c r="A18" s="121" t="s">
        <v>308</v>
      </c>
      <c r="B18" s="125" t="s">
        <v>309</v>
      </c>
      <c r="C18" s="124">
        <f t="shared" si="1"/>
        <v>1.0254977089080328</v>
      </c>
      <c r="D18" s="149"/>
      <c r="E18" s="32">
        <v>166</v>
      </c>
      <c r="F18" s="52"/>
      <c r="G18" s="33">
        <v>280.5</v>
      </c>
      <c r="H18" s="104">
        <v>351</v>
      </c>
      <c r="I18" s="104">
        <v>275.5</v>
      </c>
      <c r="J18" s="104">
        <v>302.33333333333331</v>
      </c>
      <c r="L18" s="46"/>
      <c r="M18" s="46"/>
      <c r="O18" s="131">
        <f t="shared" si="2"/>
        <v>0.81372549019607843</v>
      </c>
      <c r="P18" s="131">
        <f t="shared" si="3"/>
        <v>1.1590909090909092</v>
      </c>
      <c r="Q18" s="131">
        <f t="shared" si="0"/>
        <v>1.0115273775216138</v>
      </c>
      <c r="R18" s="131">
        <f t="shared" si="0"/>
        <v>1.1176470588235294</v>
      </c>
      <c r="S18" s="46"/>
      <c r="T18" s="131">
        <f t="shared" si="4"/>
        <v>1.0254977089080328</v>
      </c>
      <c r="V18" s="131">
        <f t="shared" si="6"/>
        <v>1.0254977089080328</v>
      </c>
    </row>
    <row r="19" spans="1:22" s="26" customFormat="1" ht="15.75" customHeight="1">
      <c r="A19" s="109" t="s">
        <v>310</v>
      </c>
      <c r="B19" s="113" t="s">
        <v>311</v>
      </c>
      <c r="C19" s="146">
        <f t="shared" si="1"/>
        <v>1.2728302226277484</v>
      </c>
      <c r="D19" s="149"/>
      <c r="E19" s="35">
        <v>238</v>
      </c>
      <c r="F19" s="52"/>
      <c r="G19" s="36">
        <v>357.5</v>
      </c>
      <c r="H19" s="111">
        <v>586</v>
      </c>
      <c r="I19" s="111">
        <v>187</v>
      </c>
      <c r="J19" s="111">
        <v>376.83333333333331</v>
      </c>
      <c r="K19" s="52"/>
      <c r="N19" s="50"/>
      <c r="O19" s="24">
        <f t="shared" si="2"/>
        <v>1.1666666666666667</v>
      </c>
      <c r="P19" s="24">
        <f t="shared" si="3"/>
        <v>1.4772727272727273</v>
      </c>
      <c r="Q19" s="24">
        <f t="shared" si="0"/>
        <v>1.6887608069164266</v>
      </c>
      <c r="R19" s="24">
        <f t="shared" si="0"/>
        <v>0.75862068965517238</v>
      </c>
      <c r="T19" s="24">
        <f t="shared" si="4"/>
        <v>1.2728302226277484</v>
      </c>
      <c r="U19" s="50"/>
      <c r="V19" s="24">
        <f>AVERAGE(O19:Q19)</f>
        <v>1.4442334002852737</v>
      </c>
    </row>
    <row r="20" spans="1:22" ht="15.75" customHeight="1">
      <c r="A20" s="121" t="s">
        <v>314</v>
      </c>
      <c r="B20" s="125" t="s">
        <v>315</v>
      </c>
      <c r="C20" s="124">
        <f t="shared" si="1"/>
        <v>0.90293929801157269</v>
      </c>
      <c r="D20" s="149"/>
      <c r="E20" s="32">
        <v>170</v>
      </c>
      <c r="F20" s="52"/>
      <c r="G20" s="33">
        <v>171</v>
      </c>
      <c r="H20" s="104">
        <v>405</v>
      </c>
      <c r="I20" s="104">
        <v>223</v>
      </c>
      <c r="J20" s="104">
        <v>266.33333333333331</v>
      </c>
      <c r="L20" s="46"/>
      <c r="M20" s="46"/>
      <c r="O20" s="131">
        <f t="shared" si="2"/>
        <v>0.83333333333333337</v>
      </c>
      <c r="P20" s="131">
        <f t="shared" si="3"/>
        <v>0.70661157024793386</v>
      </c>
      <c r="Q20" s="131">
        <f t="shared" si="0"/>
        <v>1.1671469740634006</v>
      </c>
      <c r="R20" s="131">
        <f t="shared" si="0"/>
        <v>0.90466531440162268</v>
      </c>
      <c r="S20" s="46"/>
      <c r="T20" s="131">
        <f t="shared" si="4"/>
        <v>0.90293929801157269</v>
      </c>
      <c r="V20" s="131">
        <f t="shared" ref="V20:V26" si="7">T20</f>
        <v>0.90293929801157269</v>
      </c>
    </row>
    <row r="21" spans="1:22" s="26" customFormat="1" ht="15.75" customHeight="1">
      <c r="A21" s="109" t="s">
        <v>316</v>
      </c>
      <c r="B21" s="113" t="s">
        <v>317</v>
      </c>
      <c r="C21" s="146">
        <f t="shared" si="1"/>
        <v>1.0054434590036103</v>
      </c>
      <c r="D21" s="149"/>
      <c r="E21" s="35">
        <v>195</v>
      </c>
      <c r="F21" s="52"/>
      <c r="G21" s="36">
        <v>256.5</v>
      </c>
      <c r="H21" s="111">
        <v>354</v>
      </c>
      <c r="I21" s="111">
        <v>243</v>
      </c>
      <c r="J21" s="111">
        <v>284.5</v>
      </c>
      <c r="K21" s="52"/>
      <c r="N21" s="50"/>
      <c r="O21" s="24">
        <f t="shared" si="2"/>
        <v>0.95588235294117652</v>
      </c>
      <c r="P21" s="24">
        <f t="shared" si="3"/>
        <v>1.0599173553719008</v>
      </c>
      <c r="Q21" s="24">
        <f t="shared" si="0"/>
        <v>1.0201729106628241</v>
      </c>
      <c r="R21" s="24">
        <f t="shared" si="0"/>
        <v>0.98580121703853951</v>
      </c>
      <c r="T21" s="24">
        <f t="shared" si="4"/>
        <v>1.0054434590036103</v>
      </c>
      <c r="U21" s="50"/>
      <c r="V21" s="24">
        <f t="shared" si="7"/>
        <v>1.0054434590036103</v>
      </c>
    </row>
    <row r="22" spans="1:22" ht="15.75" customHeight="1">
      <c r="A22" s="121" t="s">
        <v>318</v>
      </c>
      <c r="B22" s="125" t="s">
        <v>319</v>
      </c>
      <c r="C22" s="124">
        <f t="shared" si="1"/>
        <v>1.6128172427444649</v>
      </c>
      <c r="D22" s="149"/>
      <c r="E22" s="32">
        <v>285</v>
      </c>
      <c r="F22" s="52"/>
      <c r="G22" s="33">
        <v>471.5</v>
      </c>
      <c r="H22" s="104">
        <v>526.5</v>
      </c>
      <c r="I22" s="104">
        <v>363.5</v>
      </c>
      <c r="J22" s="104">
        <v>453.83333333333331</v>
      </c>
      <c r="L22" s="46" t="s">
        <v>338</v>
      </c>
      <c r="M22" s="46">
        <v>2.97</v>
      </c>
      <c r="O22" s="131">
        <f t="shared" si="2"/>
        <v>1.3970588235294117</v>
      </c>
      <c r="P22" s="131">
        <f t="shared" si="3"/>
        <v>1.9483471074380165</v>
      </c>
      <c r="Q22" s="131">
        <f t="shared" si="3"/>
        <v>1.5172910662824208</v>
      </c>
      <c r="R22" s="131">
        <f t="shared" si="3"/>
        <v>1.4746450304259635</v>
      </c>
      <c r="S22" s="131">
        <f>M22/M$25</f>
        <v>1.7267441860465118</v>
      </c>
      <c r="T22" s="131">
        <f t="shared" si="4"/>
        <v>1.6128172427444649</v>
      </c>
      <c r="V22" s="131">
        <f t="shared" si="7"/>
        <v>1.6128172427444649</v>
      </c>
    </row>
    <row r="23" spans="1:22" s="26" customFormat="1" ht="15.75" customHeight="1">
      <c r="A23" s="109" t="s">
        <v>320</v>
      </c>
      <c r="B23" s="113" t="s">
        <v>321</v>
      </c>
      <c r="C23" s="146">
        <f t="shared" si="1"/>
        <v>0.95202986740172779</v>
      </c>
      <c r="D23" s="149"/>
      <c r="E23" s="35">
        <v>192</v>
      </c>
      <c r="F23" s="52"/>
      <c r="G23" s="36">
        <v>223</v>
      </c>
      <c r="H23" s="111">
        <v>333</v>
      </c>
      <c r="I23" s="111">
        <v>243</v>
      </c>
      <c r="J23" s="111">
        <v>266.33333333333331</v>
      </c>
      <c r="K23" s="52"/>
      <c r="N23" s="50"/>
      <c r="O23" s="24">
        <f t="shared" si="2"/>
        <v>0.94117647058823528</v>
      </c>
      <c r="P23" s="24">
        <f t="shared" si="3"/>
        <v>0.92148760330578516</v>
      </c>
      <c r="Q23" s="24">
        <f>H23/H$25</f>
        <v>0.95965417867435154</v>
      </c>
      <c r="R23" s="24">
        <f t="shared" si="3"/>
        <v>0.98580121703853951</v>
      </c>
      <c r="T23" s="24">
        <f t="shared" si="4"/>
        <v>0.95202986740172779</v>
      </c>
      <c r="U23" s="50"/>
      <c r="V23" s="24">
        <f t="shared" si="7"/>
        <v>0.95202986740172779</v>
      </c>
    </row>
    <row r="24" spans="1:22" ht="15.75" customHeight="1">
      <c r="A24" s="121" t="s">
        <v>322</v>
      </c>
      <c r="B24" s="125" t="s">
        <v>323</v>
      </c>
      <c r="C24" s="124">
        <f t="shared" si="1"/>
        <v>1.3123088720287597</v>
      </c>
      <c r="D24" s="149"/>
      <c r="E24" s="32">
        <v>338</v>
      </c>
      <c r="F24" s="52"/>
      <c r="G24" s="33">
        <v>302</v>
      </c>
      <c r="H24" s="104">
        <v>371.5</v>
      </c>
      <c r="I24" s="104">
        <v>314</v>
      </c>
      <c r="J24" s="104">
        <v>329.16666666666669</v>
      </c>
      <c r="L24" s="46"/>
      <c r="M24" s="46"/>
      <c r="O24" s="131">
        <f t="shared" si="2"/>
        <v>1.6568627450980393</v>
      </c>
      <c r="P24" s="131">
        <f t="shared" si="3"/>
        <v>1.2479338842975207</v>
      </c>
      <c r="Q24" s="131">
        <f t="shared" si="3"/>
        <v>1.0706051873198847</v>
      </c>
      <c r="R24" s="131">
        <f t="shared" si="3"/>
        <v>1.2738336713995944</v>
      </c>
      <c r="S24" s="46"/>
      <c r="T24" s="131">
        <f t="shared" si="4"/>
        <v>1.3123088720287597</v>
      </c>
      <c r="V24" s="131">
        <f t="shared" si="7"/>
        <v>1.3123088720287597</v>
      </c>
    </row>
    <row r="25" spans="1:22" s="26" customFormat="1" ht="15.75" customHeight="1">
      <c r="A25" s="109" t="s">
        <v>325</v>
      </c>
      <c r="B25" s="113" t="s">
        <v>326</v>
      </c>
      <c r="C25" s="146">
        <f t="shared" si="1"/>
        <v>1</v>
      </c>
      <c r="D25" s="149"/>
      <c r="E25" s="35">
        <v>204</v>
      </c>
      <c r="F25" s="52"/>
      <c r="G25" s="36">
        <v>242</v>
      </c>
      <c r="H25" s="111">
        <v>347</v>
      </c>
      <c r="I25" s="111">
        <v>246.5</v>
      </c>
      <c r="J25" s="111">
        <v>278.5</v>
      </c>
      <c r="K25" s="52"/>
      <c r="L25" s="26" t="s">
        <v>346</v>
      </c>
      <c r="M25" s="26">
        <v>1.72</v>
      </c>
      <c r="N25" s="50"/>
      <c r="O25" s="24">
        <f>E25/E$25</f>
        <v>1</v>
      </c>
      <c r="P25" s="24">
        <f>G25/G$25</f>
        <v>1</v>
      </c>
      <c r="Q25" s="24">
        <f>H25/H$25</f>
        <v>1</v>
      </c>
      <c r="R25" s="24">
        <f>I25/I$25</f>
        <v>1</v>
      </c>
      <c r="S25" s="24">
        <f>J25/J$25</f>
        <v>1</v>
      </c>
      <c r="T25" s="24">
        <f t="shared" si="4"/>
        <v>1</v>
      </c>
      <c r="U25" s="50"/>
      <c r="V25" s="24">
        <f t="shared" si="7"/>
        <v>1</v>
      </c>
    </row>
    <row r="26" spans="1:22" ht="15.75" customHeight="1">
      <c r="A26" s="121" t="s">
        <v>327</v>
      </c>
      <c r="B26" s="125" t="s">
        <v>328</v>
      </c>
      <c r="C26" s="124">
        <f t="shared" si="1"/>
        <v>1.5266879546055399</v>
      </c>
      <c r="D26" s="149"/>
      <c r="E26" s="32">
        <v>302</v>
      </c>
      <c r="F26" s="52"/>
      <c r="G26" s="33">
        <v>399</v>
      </c>
      <c r="H26" s="104">
        <v>503</v>
      </c>
      <c r="I26" s="104">
        <v>420.5</v>
      </c>
      <c r="J26" s="104">
        <v>440.83333333333331</v>
      </c>
      <c r="L26" s="46" t="s">
        <v>347</v>
      </c>
      <c r="M26" s="46">
        <v>2.3199999999999998</v>
      </c>
      <c r="O26" s="131">
        <f t="shared" si="2"/>
        <v>1.4803921568627452</v>
      </c>
      <c r="P26" s="131">
        <f t="shared" si="3"/>
        <v>1.6487603305785123</v>
      </c>
      <c r="Q26" s="131">
        <f t="shared" si="3"/>
        <v>1.4495677233429394</v>
      </c>
      <c r="R26" s="131">
        <f t="shared" si="3"/>
        <v>1.7058823529411764</v>
      </c>
      <c r="S26" s="131">
        <f>M26/M$25</f>
        <v>1.3488372093023255</v>
      </c>
      <c r="T26" s="131">
        <f t="shared" si="4"/>
        <v>1.5266879546055399</v>
      </c>
      <c r="V26" s="131">
        <f t="shared" si="7"/>
        <v>1.5266879546055399</v>
      </c>
    </row>
    <row r="27" spans="1:22" s="26" customFormat="1" ht="15.75" customHeight="1">
      <c r="A27" s="109" t="s">
        <v>302</v>
      </c>
      <c r="B27" s="113" t="s">
        <v>303</v>
      </c>
      <c r="C27" s="146">
        <f t="shared" si="1"/>
        <v>1.4596127070838627</v>
      </c>
      <c r="D27" s="149"/>
      <c r="E27" s="35">
        <v>367</v>
      </c>
      <c r="F27" s="52"/>
      <c r="G27" s="36">
        <v>327.5</v>
      </c>
      <c r="H27" s="111">
        <v>488</v>
      </c>
      <c r="I27" s="111">
        <v>391.5</v>
      </c>
      <c r="J27" s="111">
        <v>402.33333333333331</v>
      </c>
      <c r="K27" s="52"/>
      <c r="L27" s="26" t="s">
        <v>354</v>
      </c>
      <c r="M27" s="26">
        <v>1.98</v>
      </c>
      <c r="N27" s="50"/>
      <c r="O27" s="24">
        <f t="shared" si="2"/>
        <v>1.7990196078431373</v>
      </c>
      <c r="P27" s="24">
        <f t="shared" si="3"/>
        <v>1.3533057851239669</v>
      </c>
      <c r="Q27" s="24">
        <f t="shared" si="3"/>
        <v>1.4063400576368876</v>
      </c>
      <c r="R27" s="24">
        <f t="shared" si="3"/>
        <v>1.588235294117647</v>
      </c>
      <c r="S27" s="24">
        <f>M27/M$25</f>
        <v>1.1511627906976745</v>
      </c>
      <c r="T27" s="24">
        <f t="shared" si="4"/>
        <v>1.4596127070838627</v>
      </c>
      <c r="U27" s="50"/>
      <c r="V27" s="24">
        <f>AVERAGE(O27:R27)</f>
        <v>1.5367251861804097</v>
      </c>
    </row>
    <row r="28" spans="1:22" ht="15.75" customHeight="1">
      <c r="A28" s="121"/>
      <c r="B28" s="125" t="s">
        <v>371</v>
      </c>
      <c r="C28" s="125"/>
      <c r="D28" s="149"/>
      <c r="E28" s="32"/>
      <c r="F28" s="52"/>
      <c r="G28" s="33"/>
      <c r="H28" s="104"/>
      <c r="I28" s="104"/>
      <c r="J28" s="104"/>
      <c r="L28" s="46"/>
      <c r="M28" s="46"/>
      <c r="O28" s="46"/>
      <c r="P28" s="46"/>
      <c r="Q28" s="46"/>
      <c r="R28" s="46"/>
      <c r="S28" s="131"/>
      <c r="T28" s="46"/>
      <c r="V28" s="46"/>
    </row>
    <row r="29" spans="1:22" s="26" customFormat="1" ht="15.75" customHeight="1">
      <c r="A29" s="109"/>
      <c r="B29" s="113" t="s">
        <v>372</v>
      </c>
      <c r="C29" s="113"/>
      <c r="D29" s="149"/>
      <c r="E29" s="35"/>
      <c r="F29" s="52"/>
      <c r="G29" s="36"/>
      <c r="H29" s="111"/>
      <c r="I29" s="111"/>
      <c r="J29" s="111"/>
      <c r="K29" s="52"/>
      <c r="N29" s="50"/>
      <c r="U29" s="50"/>
    </row>
    <row r="30" spans="1:22" ht="15.75" customHeight="1">
      <c r="A30" s="121" t="s">
        <v>285</v>
      </c>
      <c r="B30" s="125" t="s">
        <v>286</v>
      </c>
      <c r="C30" s="124">
        <f>T30</f>
        <v>1.0806654452831363</v>
      </c>
      <c r="D30" s="149"/>
      <c r="E30" s="32">
        <v>242</v>
      </c>
      <c r="F30" s="52"/>
      <c r="G30" s="33">
        <v>207</v>
      </c>
      <c r="H30" s="104">
        <v>363.5</v>
      </c>
      <c r="I30" s="104">
        <v>322.5</v>
      </c>
      <c r="J30" s="104">
        <v>297.66666666666669</v>
      </c>
      <c r="L30" s="46" t="s">
        <v>355</v>
      </c>
      <c r="M30" s="46">
        <v>1.73</v>
      </c>
      <c r="O30" s="131">
        <f>E30/E$25</f>
        <v>1.1862745098039216</v>
      </c>
      <c r="P30" s="131">
        <f>G30/G$25</f>
        <v>0.85537190082644632</v>
      </c>
      <c r="Q30" s="131">
        <f t="shared" ref="Q30:R30" si="8">H30/H$25</f>
        <v>1.0475504322766571</v>
      </c>
      <c r="R30" s="131">
        <f t="shared" si="8"/>
        <v>1.3083164300202841</v>
      </c>
      <c r="S30" s="131">
        <f>M30/M$25</f>
        <v>1.0058139534883721</v>
      </c>
      <c r="T30" s="131">
        <f>AVERAGE(O30:S30)</f>
        <v>1.0806654452831363</v>
      </c>
      <c r="V30" s="131">
        <f>T30</f>
        <v>1.0806654452831363</v>
      </c>
    </row>
    <row r="31" spans="1:22" ht="15.75" customHeight="1">
      <c r="L31" s="46"/>
      <c r="M31" s="46"/>
      <c r="O31" s="46"/>
      <c r="P31" s="46"/>
      <c r="Q31" s="46"/>
      <c r="R31" s="46"/>
      <c r="S31" s="46"/>
      <c r="T31" s="46"/>
      <c r="V31" s="46"/>
    </row>
    <row r="32" spans="1:22" s="41" customFormat="1" ht="15.75" customHeight="1">
      <c r="B32" s="114" t="s">
        <v>333</v>
      </c>
      <c r="C32" s="114"/>
      <c r="D32" s="154"/>
      <c r="E32" s="155"/>
      <c r="F32" s="156"/>
      <c r="G32" s="155"/>
      <c r="H32" s="155"/>
      <c r="I32" s="155"/>
      <c r="J32" s="155"/>
      <c r="K32" s="54"/>
      <c r="L32" s="157"/>
      <c r="M32" s="157"/>
      <c r="N32" s="56"/>
      <c r="O32" s="158">
        <f>AVERAGE(O6:O30)</f>
        <v>1.2352941176470591</v>
      </c>
      <c r="P32" s="158">
        <f t="shared" ref="P32:S32" si="9">AVERAGE(P6:P30)</f>
        <v>1.2925799496945742</v>
      </c>
      <c r="Q32" s="158">
        <f t="shared" si="9"/>
        <v>1.2671970930961034</v>
      </c>
      <c r="R32" s="158">
        <f t="shared" si="9"/>
        <v>1.2768321721492195</v>
      </c>
      <c r="S32" s="158">
        <f t="shared" si="9"/>
        <v>1.3599379984134274</v>
      </c>
      <c r="T32" s="158">
        <f>AVERAGE(O32:S32)</f>
        <v>1.2863682662000766</v>
      </c>
      <c r="U32" s="156"/>
      <c r="V32" s="157"/>
    </row>
    <row r="33" spans="2:22" s="41" customFormat="1" ht="15.75" customHeight="1">
      <c r="B33" s="115" t="s">
        <v>334</v>
      </c>
      <c r="C33" s="115"/>
      <c r="D33" s="159"/>
      <c r="E33" s="160"/>
      <c r="F33" s="161"/>
      <c r="G33" s="160"/>
      <c r="H33" s="160"/>
      <c r="I33" s="160"/>
      <c r="J33" s="160"/>
      <c r="K33" s="54"/>
      <c r="L33" s="145"/>
      <c r="M33" s="145"/>
      <c r="N33" s="56"/>
      <c r="O33" s="162">
        <f>MEDIAN(O6:O30)</f>
        <v>1.1666666666666667</v>
      </c>
      <c r="P33" s="162">
        <f t="shared" ref="P33:S33" si="10">MEDIAN(P6:P30)</f>
        <v>1.2479338842975207</v>
      </c>
      <c r="Q33" s="162">
        <f t="shared" si="10"/>
        <v>1.0778097982708934</v>
      </c>
      <c r="R33" s="162">
        <f t="shared" si="10"/>
        <v>1.1967545638945234</v>
      </c>
      <c r="S33" s="162">
        <f t="shared" si="10"/>
        <v>1.25</v>
      </c>
      <c r="T33" s="162">
        <f t="shared" ref="T33" si="11">AVERAGE(O33:R33)</f>
        <v>1.172291228282401</v>
      </c>
      <c r="U33" s="161"/>
      <c r="V33" s="145"/>
    </row>
    <row r="34" spans="2:22">
      <c r="L34" s="46"/>
      <c r="M34" s="46"/>
      <c r="O34" s="46"/>
      <c r="P34" s="46"/>
      <c r="Q34" s="46"/>
      <c r="R34" s="46"/>
      <c r="S34" s="46"/>
      <c r="T34" s="46"/>
      <c r="V34" s="46"/>
    </row>
    <row r="35" spans="2:22">
      <c r="L35" s="46"/>
      <c r="M35" s="46"/>
      <c r="O35" s="46"/>
      <c r="P35" s="46"/>
      <c r="Q35" s="46"/>
      <c r="R35" s="46"/>
      <c r="S35" s="46"/>
      <c r="T35" s="131">
        <f>AVERAGE(T6:T30)</f>
        <v>1.2653513036174047</v>
      </c>
      <c r="V35" s="46"/>
    </row>
  </sheetData>
  <mergeCells count="3">
    <mergeCell ref="A3:A4"/>
    <mergeCell ref="B3:B4"/>
    <mergeCell ref="L4:M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9"/>
  <sheetViews>
    <sheetView workbookViewId="0">
      <selection activeCell="B7" sqref="B7"/>
    </sheetView>
  </sheetViews>
  <sheetFormatPr defaultColWidth="11" defaultRowHeight="15"/>
  <cols>
    <col min="1" max="1" width="11" style="7"/>
    <col min="2" max="2" width="69.875" style="7" customWidth="1"/>
    <col min="3" max="3" width="12.625" style="7" customWidth="1"/>
    <col min="4" max="4" width="1.625" style="48" customWidth="1"/>
    <col min="5" max="8" width="11" style="7"/>
    <col min="9" max="9" width="1.625" style="48" customWidth="1"/>
    <col min="10" max="12" width="11" style="7"/>
    <col min="13" max="13" width="12.375" style="7" customWidth="1"/>
    <col min="14" max="14" width="1.625" style="48" customWidth="1"/>
    <col min="15" max="15" width="11" style="7"/>
    <col min="16" max="16" width="12.375" style="7" customWidth="1"/>
    <col min="17" max="17" width="1.625" style="48" customWidth="1"/>
    <col min="18" max="21" width="11" style="7"/>
    <col min="22" max="22" width="1.625" style="7" customWidth="1"/>
    <col min="23" max="26" width="11" style="7"/>
    <col min="27" max="27" width="1.625" style="48" customWidth="1"/>
    <col min="28" max="28" width="17.625" style="7" customWidth="1"/>
    <col min="29" max="32" width="9.375" style="7" customWidth="1"/>
    <col min="33" max="33" width="1.625" style="7" customWidth="1"/>
    <col min="34" max="37" width="9.375" style="7" customWidth="1"/>
    <col min="38" max="16384" width="11" style="7"/>
  </cols>
  <sheetData>
    <row r="1" spans="1:37" s="138" customFormat="1" ht="18.75" customHeight="1">
      <c r="A1" s="138" t="s">
        <v>1040</v>
      </c>
      <c r="D1" s="147"/>
      <c r="I1" s="147"/>
      <c r="N1" s="147"/>
      <c r="Q1" s="147"/>
      <c r="AA1" s="147"/>
    </row>
    <row r="2" spans="1:37" s="32" customFormat="1">
      <c r="D2" s="52"/>
      <c r="I2" s="52"/>
      <c r="N2" s="52"/>
      <c r="Q2" s="52"/>
      <c r="AA2" s="52"/>
      <c r="AH2" s="40" t="s">
        <v>382</v>
      </c>
    </row>
    <row r="3" spans="1:37" s="32" customFormat="1">
      <c r="A3" s="171"/>
      <c r="B3" s="172"/>
      <c r="C3" s="173" t="s">
        <v>377</v>
      </c>
      <c r="D3" s="52"/>
      <c r="I3" s="52"/>
      <c r="J3" s="140" t="s">
        <v>264</v>
      </c>
      <c r="K3" s="140" t="s">
        <v>265</v>
      </c>
      <c r="L3" s="140" t="s">
        <v>266</v>
      </c>
      <c r="M3" s="140" t="s">
        <v>357</v>
      </c>
      <c r="N3" s="52"/>
      <c r="Q3" s="52"/>
      <c r="R3" s="166" t="s">
        <v>265</v>
      </c>
      <c r="S3" s="166"/>
      <c r="T3" s="166"/>
      <c r="U3" s="166"/>
      <c r="W3" s="166" t="s">
        <v>266</v>
      </c>
      <c r="X3" s="166"/>
      <c r="Y3" s="166"/>
      <c r="Z3" s="166"/>
      <c r="AA3" s="52"/>
      <c r="AC3" s="166" t="s">
        <v>357</v>
      </c>
      <c r="AD3" s="166"/>
      <c r="AE3" s="166"/>
      <c r="AF3" s="166"/>
      <c r="AH3" s="166" t="s">
        <v>357</v>
      </c>
      <c r="AI3" s="166"/>
      <c r="AJ3" s="166"/>
      <c r="AK3" s="166"/>
    </row>
    <row r="4" spans="1:37" s="32" customFormat="1" ht="33.75" customHeight="1">
      <c r="A4" s="174" t="s">
        <v>262</v>
      </c>
      <c r="B4" s="175" t="s">
        <v>263</v>
      </c>
      <c r="C4" s="176" t="s">
        <v>378</v>
      </c>
      <c r="D4" s="52"/>
      <c r="E4" s="168" t="s">
        <v>359</v>
      </c>
      <c r="F4" s="168" t="s">
        <v>360</v>
      </c>
      <c r="G4" s="168" t="s">
        <v>361</v>
      </c>
      <c r="H4" s="168" t="s">
        <v>362</v>
      </c>
      <c r="I4" s="52"/>
      <c r="J4" s="141" t="s">
        <v>272</v>
      </c>
      <c r="K4" s="141" t="s">
        <v>272</v>
      </c>
      <c r="L4" s="141" t="s">
        <v>272</v>
      </c>
      <c r="M4" s="168" t="s">
        <v>359</v>
      </c>
      <c r="N4" s="181"/>
      <c r="O4" s="168" t="s">
        <v>333</v>
      </c>
      <c r="P4" s="168" t="s">
        <v>383</v>
      </c>
      <c r="Q4" s="52"/>
      <c r="R4" s="141" t="s">
        <v>272</v>
      </c>
      <c r="S4" s="141" t="s">
        <v>273</v>
      </c>
      <c r="T4" s="141" t="s">
        <v>274</v>
      </c>
      <c r="U4" s="141" t="s">
        <v>275</v>
      </c>
      <c r="W4" s="141" t="s">
        <v>272</v>
      </c>
      <c r="X4" s="141" t="s">
        <v>273</v>
      </c>
      <c r="Y4" s="141" t="s">
        <v>274</v>
      </c>
      <c r="Z4" s="141" t="s">
        <v>275</v>
      </c>
      <c r="AA4" s="52"/>
      <c r="AB4" s="167" t="s">
        <v>374</v>
      </c>
      <c r="AC4" s="168" t="s">
        <v>359</v>
      </c>
      <c r="AD4" s="168" t="s">
        <v>360</v>
      </c>
      <c r="AE4" s="168" t="s">
        <v>361</v>
      </c>
      <c r="AF4" s="168" t="s">
        <v>362</v>
      </c>
      <c r="AH4" s="168" t="s">
        <v>359</v>
      </c>
      <c r="AI4" s="168" t="s">
        <v>360</v>
      </c>
      <c r="AJ4" s="168" t="s">
        <v>361</v>
      </c>
      <c r="AK4" s="168" t="s">
        <v>362</v>
      </c>
    </row>
    <row r="5" spans="1:37" s="123" customFormat="1" ht="18" customHeight="1">
      <c r="A5" s="123" t="s">
        <v>276</v>
      </c>
      <c r="C5" s="163">
        <f>'Upper Division Weights'!T35</f>
        <v>1.2653513036174047</v>
      </c>
      <c r="D5" s="72"/>
      <c r="E5" s="163">
        <f>P5</f>
        <v>0.69358583464907253</v>
      </c>
      <c r="F5" s="163">
        <f>P37</f>
        <v>1</v>
      </c>
      <c r="G5" s="163">
        <f>P69</f>
        <v>2.0189036394831685</v>
      </c>
      <c r="H5" s="163">
        <f>P101</f>
        <v>2.8271851872882396</v>
      </c>
      <c r="I5" s="72"/>
      <c r="J5" s="163">
        <v>0.68716094032549724</v>
      </c>
      <c r="K5" s="163">
        <v>0.71288343558282208</v>
      </c>
      <c r="L5" s="163">
        <v>0.68071312803889794</v>
      </c>
      <c r="N5" s="182"/>
      <c r="O5" s="163">
        <f>AVERAGE(J5:M5)</f>
        <v>0.69358583464907253</v>
      </c>
      <c r="P5" s="163">
        <f>O5</f>
        <v>0.69358583464907253</v>
      </c>
      <c r="Q5" s="72"/>
      <c r="R5" s="163">
        <v>0.71288343558282208</v>
      </c>
      <c r="S5" s="163">
        <v>1</v>
      </c>
      <c r="T5" s="163">
        <v>2.2576687116564416</v>
      </c>
      <c r="U5" s="163">
        <v>2.7914110429447851</v>
      </c>
      <c r="W5" s="163">
        <v>0.68071312803889794</v>
      </c>
      <c r="X5" s="163">
        <v>1</v>
      </c>
      <c r="Y5" s="163">
        <v>1.7520259319286873</v>
      </c>
      <c r="Z5" s="163">
        <v>2.6304700162074552</v>
      </c>
      <c r="AA5" s="72"/>
    </row>
    <row r="6" spans="1:37" s="32" customFormat="1" ht="15.75" customHeight="1">
      <c r="A6" s="121" t="s">
        <v>278</v>
      </c>
      <c r="B6" s="122" t="s">
        <v>279</v>
      </c>
      <c r="C6" s="124">
        <f>'Upper Division Weights'!V6</f>
        <v>1.5717041936804717</v>
      </c>
      <c r="D6" s="52"/>
      <c r="E6" s="31">
        <f t="shared" ref="E6:E27" si="0">P6</f>
        <v>0.7806596622227584</v>
      </c>
      <c r="F6" s="31">
        <f t="shared" ref="F6:F27" si="1">P38</f>
        <v>1</v>
      </c>
      <c r="G6" s="31">
        <f t="shared" ref="G6:G27" si="2">P70</f>
        <v>1.9227718258541444</v>
      </c>
      <c r="H6" s="31">
        <f t="shared" ref="H6:H27" si="3">P102</f>
        <v>2.0790303863847894</v>
      </c>
      <c r="I6" s="52"/>
      <c r="J6" s="31">
        <v>0.2803203661327231</v>
      </c>
      <c r="K6" s="31">
        <v>0.83696416022487707</v>
      </c>
      <c r="L6" s="31">
        <v>0.76295133437990581</v>
      </c>
      <c r="M6" s="31">
        <v>0.74206349206349209</v>
      </c>
      <c r="N6" s="52"/>
      <c r="O6" s="31">
        <f>AVERAGE(J6:M6)</f>
        <v>0.65557483820024953</v>
      </c>
      <c r="P6" s="31">
        <f>AVERAGE(K6:M6)</f>
        <v>0.7806596622227584</v>
      </c>
      <c r="Q6" s="52"/>
      <c r="R6" s="31">
        <v>0.83696416022487707</v>
      </c>
      <c r="S6" s="31">
        <v>1</v>
      </c>
      <c r="T6" s="31">
        <v>1.9374560787069572</v>
      </c>
      <c r="U6" s="31">
        <v>1.7062543921293043</v>
      </c>
      <c r="W6" s="31">
        <v>0.76295133437990581</v>
      </c>
      <c r="X6" s="31">
        <v>1</v>
      </c>
      <c r="Y6" s="31">
        <v>1.642072213500785</v>
      </c>
      <c r="Z6" s="31">
        <v>2.0926216640502355</v>
      </c>
      <c r="AA6" s="52"/>
      <c r="AB6" s="32" t="s">
        <v>339</v>
      </c>
      <c r="AC6" s="32">
        <v>1.87</v>
      </c>
      <c r="AD6" s="32">
        <v>2.52</v>
      </c>
      <c r="AE6" s="32">
        <v>7.07</v>
      </c>
      <c r="AF6" s="32">
        <v>9.91</v>
      </c>
      <c r="AH6" s="31">
        <f>AC6/$AD6</f>
        <v>0.74206349206349209</v>
      </c>
      <c r="AI6" s="31">
        <f>AD6/$AD6</f>
        <v>1</v>
      </c>
      <c r="AJ6" s="31">
        <f>AE6/$AD6</f>
        <v>2.8055555555555558</v>
      </c>
      <c r="AK6" s="31">
        <f>AF6/$AD6</f>
        <v>3.9325396825396828</v>
      </c>
    </row>
    <row r="7" spans="1:37" s="35" customFormat="1" ht="15.75" customHeight="1">
      <c r="A7" s="109" t="s">
        <v>312</v>
      </c>
      <c r="B7" s="110" t="s">
        <v>313</v>
      </c>
      <c r="C7" s="146">
        <f>'Upper Division Weights'!V7</f>
        <v>1.5079840124216304</v>
      </c>
      <c r="D7" s="52"/>
      <c r="E7" s="34">
        <f t="shared" si="0"/>
        <v>0.72752542372881357</v>
      </c>
      <c r="F7" s="34">
        <f t="shared" si="1"/>
        <v>1</v>
      </c>
      <c r="G7" s="34">
        <f t="shared" si="2"/>
        <v>1.7760241149368108</v>
      </c>
      <c r="H7" s="34">
        <f t="shared" si="3"/>
        <v>1.7727226426938614</v>
      </c>
      <c r="I7" s="52"/>
      <c r="J7" s="34">
        <v>0.30922431865828093</v>
      </c>
      <c r="K7" s="34">
        <v>0.69422222222222219</v>
      </c>
      <c r="L7" s="34">
        <v>0.76082862523540484</v>
      </c>
      <c r="N7" s="52"/>
      <c r="O7" s="34">
        <f t="shared" ref="O7:O27" si="4">AVERAGE(J7:M7)</f>
        <v>0.58809172203863602</v>
      </c>
      <c r="P7" s="34">
        <f>AVERAGE(K7:M7)</f>
        <v>0.72752542372881357</v>
      </c>
      <c r="Q7" s="52"/>
      <c r="R7" s="34">
        <v>0.69422222222222219</v>
      </c>
      <c r="S7" s="34">
        <v>1</v>
      </c>
      <c r="T7" s="34">
        <v>1.5244444444444445</v>
      </c>
      <c r="U7" s="34">
        <v>1.6222222222222222</v>
      </c>
      <c r="W7" s="34">
        <v>0.76082862523540484</v>
      </c>
      <c r="X7" s="34">
        <v>1</v>
      </c>
      <c r="Y7" s="34">
        <v>1.9661016949152543</v>
      </c>
      <c r="Z7" s="34">
        <v>2.2598870056497176</v>
      </c>
      <c r="AA7" s="52"/>
    </row>
    <row r="8" spans="1:37" s="32" customFormat="1" ht="15.75" customHeight="1">
      <c r="A8" s="121" t="s">
        <v>281</v>
      </c>
      <c r="B8" s="125" t="s">
        <v>282</v>
      </c>
      <c r="C8" s="124">
        <f>'Upper Division Weights'!V8</f>
        <v>1.1647301818132005</v>
      </c>
      <c r="D8" s="52"/>
      <c r="E8" s="31">
        <f t="shared" si="0"/>
        <v>0.58926328029124209</v>
      </c>
      <c r="F8" s="31">
        <f t="shared" si="1"/>
        <v>1</v>
      </c>
      <c r="G8" s="31">
        <f t="shared" si="2"/>
        <v>2.9386110963065608</v>
      </c>
      <c r="H8" s="31">
        <f t="shared" si="3"/>
        <v>3.2585356314175549</v>
      </c>
      <c r="I8" s="52"/>
      <c r="J8" s="31">
        <v>0.44822256568778979</v>
      </c>
      <c r="K8" s="31">
        <v>0.71172413793103451</v>
      </c>
      <c r="L8" s="31">
        <v>0.60784313725490191</v>
      </c>
      <c r="N8" s="52"/>
      <c r="O8" s="31">
        <f t="shared" si="4"/>
        <v>0.58926328029124209</v>
      </c>
      <c r="P8" s="31">
        <f t="shared" ref="P8:P9" si="5">O8</f>
        <v>0.58926328029124209</v>
      </c>
      <c r="Q8" s="52"/>
      <c r="R8" s="31">
        <v>0.71172413793103451</v>
      </c>
      <c r="S8" s="31">
        <v>1</v>
      </c>
      <c r="T8" s="31">
        <v>2.915862068965517</v>
      </c>
      <c r="U8" s="31">
        <v>2.7158620689655173</v>
      </c>
      <c r="W8" s="31">
        <v>0.60784313725490191</v>
      </c>
      <c r="X8" s="31">
        <v>1</v>
      </c>
      <c r="Y8" s="31">
        <v>1.3676470588235294</v>
      </c>
      <c r="Z8" s="31">
        <v>4.12156862745098</v>
      </c>
      <c r="AA8" s="52"/>
    </row>
    <row r="9" spans="1:37" s="35" customFormat="1" ht="15.75" customHeight="1">
      <c r="A9" s="109" t="s">
        <v>287</v>
      </c>
      <c r="B9" s="113" t="s">
        <v>288</v>
      </c>
      <c r="C9" s="146">
        <f>'Upper Division Weights'!V9</f>
        <v>1.0548973699126067</v>
      </c>
      <c r="D9" s="52"/>
      <c r="E9" s="34">
        <f t="shared" si="0"/>
        <v>0.72897948527515533</v>
      </c>
      <c r="F9" s="34">
        <f t="shared" si="1"/>
        <v>1</v>
      </c>
      <c r="G9" s="34">
        <f t="shared" si="2"/>
        <v>2.5633341186005976</v>
      </c>
      <c r="H9" s="34">
        <f t="shared" si="3"/>
        <v>3.1985847214780669</v>
      </c>
      <c r="I9" s="52"/>
      <c r="J9" s="34">
        <v>0.79535864978902948</v>
      </c>
      <c r="K9" s="34">
        <v>0.63903743315508021</v>
      </c>
      <c r="L9" s="34">
        <v>0.75254237288135595</v>
      </c>
      <c r="N9" s="52"/>
      <c r="O9" s="34">
        <f t="shared" si="4"/>
        <v>0.72897948527515533</v>
      </c>
      <c r="P9" s="34">
        <f t="shared" si="5"/>
        <v>0.72897948527515533</v>
      </c>
      <c r="Q9" s="52"/>
      <c r="R9" s="34">
        <v>0.63903743315508021</v>
      </c>
      <c r="S9" s="34">
        <v>1</v>
      </c>
      <c r="T9" s="34">
        <v>2.9558823529411766</v>
      </c>
      <c r="U9" s="34">
        <v>3.4064171122994651</v>
      </c>
      <c r="W9" s="34">
        <v>0.75254237288135595</v>
      </c>
      <c r="X9" s="34">
        <v>1</v>
      </c>
      <c r="Y9" s="34">
        <v>2.0864406779661016</v>
      </c>
      <c r="Z9" s="34">
        <v>2.8728813559322033</v>
      </c>
      <c r="AA9" s="52"/>
    </row>
    <row r="10" spans="1:37" s="32" customFormat="1" ht="15.75" customHeight="1">
      <c r="A10" s="121" t="s">
        <v>289</v>
      </c>
      <c r="B10" s="125" t="s">
        <v>290</v>
      </c>
      <c r="C10" s="124">
        <f>'Upper Division Weights'!V10</f>
        <v>1.3168495334038244</v>
      </c>
      <c r="D10" s="52"/>
      <c r="E10" s="31">
        <f t="shared" si="0"/>
        <v>0.70587991567447161</v>
      </c>
      <c r="F10" s="31">
        <f t="shared" si="1"/>
        <v>1</v>
      </c>
      <c r="G10" s="31">
        <f t="shared" si="2"/>
        <v>1.7068544147154234</v>
      </c>
      <c r="H10" s="31">
        <f t="shared" si="3"/>
        <v>2.4811162728823599</v>
      </c>
      <c r="I10" s="52"/>
      <c r="J10" s="31">
        <v>0.46560000000000001</v>
      </c>
      <c r="K10" s="31">
        <v>0.72862029646522231</v>
      </c>
      <c r="L10" s="31">
        <v>0.68313953488372092</v>
      </c>
      <c r="N10" s="52"/>
      <c r="O10" s="31">
        <f t="shared" si="4"/>
        <v>0.62578661044964778</v>
      </c>
      <c r="P10" s="31">
        <f>AVERAGE(K10:M10)</f>
        <v>0.70587991567447161</v>
      </c>
      <c r="Q10" s="52"/>
      <c r="R10" s="31">
        <v>0.72862029646522231</v>
      </c>
      <c r="S10" s="31">
        <v>1</v>
      </c>
      <c r="T10" s="31">
        <v>1.7673888255416192</v>
      </c>
      <c r="U10" s="31">
        <v>2.4481185860889396</v>
      </c>
      <c r="W10" s="31">
        <v>0.68313953488372092</v>
      </c>
      <c r="X10" s="31">
        <v>1</v>
      </c>
      <c r="Y10" s="31">
        <v>1.3851744186046511</v>
      </c>
      <c r="Z10" s="31">
        <v>2.1584302325581395</v>
      </c>
      <c r="AA10" s="52"/>
    </row>
    <row r="11" spans="1:37" s="35" customFormat="1" ht="15.75" customHeight="1">
      <c r="A11" s="109" t="s">
        <v>291</v>
      </c>
      <c r="B11" s="110" t="s">
        <v>292</v>
      </c>
      <c r="C11" s="146">
        <f>'Upper Division Weights'!V11</f>
        <v>1.0874667332630468</v>
      </c>
      <c r="D11" s="52"/>
      <c r="E11" s="34">
        <f t="shared" si="0"/>
        <v>0.79006236932854446</v>
      </c>
      <c r="F11" s="34">
        <f t="shared" si="1"/>
        <v>1</v>
      </c>
      <c r="G11" s="34">
        <f t="shared" si="2"/>
        <v>1.4901432294578032</v>
      </c>
      <c r="H11" s="34">
        <f t="shared" si="3"/>
        <v>2.6491309525569622</v>
      </c>
      <c r="I11" s="52"/>
      <c r="J11" s="34">
        <v>0.76964285714285718</v>
      </c>
      <c r="K11" s="34">
        <v>1.0669456066945606</v>
      </c>
      <c r="L11" s="34">
        <v>0.78445229681978801</v>
      </c>
      <c r="M11" s="34">
        <v>0.81609195402298851</v>
      </c>
      <c r="N11" s="53"/>
      <c r="O11" s="34">
        <f t="shared" si="4"/>
        <v>0.85928317867004855</v>
      </c>
      <c r="P11" s="34">
        <f>(J11+L11+M11)/3</f>
        <v>0.79006236932854446</v>
      </c>
      <c r="Q11" s="52"/>
      <c r="R11" s="34">
        <v>1.0669456066945606</v>
      </c>
      <c r="S11" s="34">
        <v>1</v>
      </c>
      <c r="T11" s="34">
        <v>1.5676429567642958</v>
      </c>
      <c r="U11" s="34">
        <v>2.6443514644351462</v>
      </c>
      <c r="W11" s="34">
        <v>0.78445229681978801</v>
      </c>
      <c r="X11" s="34">
        <v>1</v>
      </c>
      <c r="Y11" s="34">
        <v>1.353356890459364</v>
      </c>
      <c r="Z11" s="34">
        <v>2.5494699646643109</v>
      </c>
      <c r="AA11" s="52"/>
      <c r="AB11" s="35" t="s">
        <v>348</v>
      </c>
      <c r="AC11" s="35">
        <v>1.42</v>
      </c>
      <c r="AD11" s="35">
        <v>1.74</v>
      </c>
      <c r="AE11" s="35">
        <v>2.48</v>
      </c>
      <c r="AF11" s="35">
        <v>7.64</v>
      </c>
      <c r="AH11" s="34">
        <f t="shared" ref="AH11:AH12" si="6">AC11/$AD11</f>
        <v>0.81609195402298851</v>
      </c>
      <c r="AI11" s="34">
        <f t="shared" ref="AI11:AI12" si="7">AD11/$AD11</f>
        <v>1</v>
      </c>
      <c r="AJ11" s="34">
        <f t="shared" ref="AJ11:AJ12" si="8">AE11/$AD11</f>
        <v>1.4252873563218391</v>
      </c>
      <c r="AK11" s="34">
        <f t="shared" ref="AK11:AK12" si="9">AF11/$AD11</f>
        <v>4.3908045977011492</v>
      </c>
    </row>
    <row r="12" spans="1:37" s="32" customFormat="1" ht="15.75" customHeight="1">
      <c r="A12" s="121" t="s">
        <v>293</v>
      </c>
      <c r="B12" s="126" t="s">
        <v>294</v>
      </c>
      <c r="C12" s="124">
        <f>'Upper Division Weights'!V12</f>
        <v>2.0045975707120656</v>
      </c>
      <c r="D12" s="52"/>
      <c r="E12" s="31">
        <f t="shared" si="0"/>
        <v>0.68851899094986524</v>
      </c>
      <c r="F12" s="31">
        <f t="shared" si="1"/>
        <v>1</v>
      </c>
      <c r="G12" s="31">
        <f t="shared" si="2"/>
        <v>1.7712513520941593</v>
      </c>
      <c r="H12" s="31">
        <f t="shared" si="3"/>
        <v>1.8654246356114215</v>
      </c>
      <c r="I12" s="52"/>
      <c r="J12" s="31">
        <v>0.53737811484290354</v>
      </c>
      <c r="K12" s="31">
        <v>0.87467811158798281</v>
      </c>
      <c r="L12" s="31">
        <v>0.71928071928071924</v>
      </c>
      <c r="M12" s="31">
        <v>0.62273901808785537</v>
      </c>
      <c r="N12" s="53"/>
      <c r="O12" s="31">
        <f t="shared" si="4"/>
        <v>0.68851899094986524</v>
      </c>
      <c r="P12" s="31">
        <f t="shared" ref="P12:P18" si="10">O12</f>
        <v>0.68851899094986524</v>
      </c>
      <c r="Q12" s="52"/>
      <c r="R12" s="31">
        <v>0.87467811158798281</v>
      </c>
      <c r="S12" s="31">
        <v>1</v>
      </c>
      <c r="T12" s="31">
        <v>2.0875536480686696</v>
      </c>
      <c r="U12" s="31">
        <v>2.1304721030042919</v>
      </c>
      <c r="W12" s="31">
        <v>0.71928071928071924</v>
      </c>
      <c r="X12" s="31">
        <v>1</v>
      </c>
      <c r="Y12" s="31">
        <v>1.4245754245754245</v>
      </c>
      <c r="Z12" s="31">
        <v>1.6033966033966034</v>
      </c>
      <c r="AA12" s="52"/>
      <c r="AB12" s="32" t="s">
        <v>340</v>
      </c>
      <c r="AC12" s="32">
        <v>2.41</v>
      </c>
      <c r="AD12" s="32">
        <v>3.87</v>
      </c>
      <c r="AE12" s="32">
        <v>7.63</v>
      </c>
      <c r="AF12" s="32">
        <v>15.96</v>
      </c>
      <c r="AH12" s="31">
        <f t="shared" si="6"/>
        <v>0.62273901808785537</v>
      </c>
      <c r="AI12" s="31">
        <f t="shared" si="7"/>
        <v>1</v>
      </c>
      <c r="AJ12" s="31">
        <f t="shared" si="8"/>
        <v>1.9715762273901809</v>
      </c>
      <c r="AK12" s="31">
        <f t="shared" si="9"/>
        <v>4.1240310077519382</v>
      </c>
    </row>
    <row r="13" spans="1:37" s="35" customFormat="1" ht="15.75" customHeight="1">
      <c r="A13" s="109" t="s">
        <v>300</v>
      </c>
      <c r="B13" s="113" t="s">
        <v>301</v>
      </c>
      <c r="C13" s="146">
        <f>'Upper Division Weights'!V13</f>
        <v>1.0701009472844174</v>
      </c>
      <c r="D13" s="52"/>
      <c r="E13" s="34">
        <f t="shared" si="0"/>
        <v>0.77640134350647649</v>
      </c>
      <c r="F13" s="34">
        <f t="shared" si="1"/>
        <v>1</v>
      </c>
      <c r="G13" s="34">
        <f t="shared" si="2"/>
        <v>2.2606518292616058</v>
      </c>
      <c r="H13" s="34">
        <f t="shared" si="3"/>
        <v>2.7361036111401513</v>
      </c>
      <c r="I13" s="52"/>
      <c r="J13" s="34">
        <v>0.84629981024667933</v>
      </c>
      <c r="K13" s="34">
        <v>0.74128686327077753</v>
      </c>
      <c r="L13" s="34">
        <v>0.7416173570019724</v>
      </c>
      <c r="N13" s="52"/>
      <c r="O13" s="34">
        <f t="shared" si="4"/>
        <v>0.77640134350647649</v>
      </c>
      <c r="P13" s="34">
        <f t="shared" si="10"/>
        <v>0.77640134350647649</v>
      </c>
      <c r="Q13" s="52"/>
      <c r="R13" s="34">
        <v>0.74128686327077753</v>
      </c>
      <c r="S13" s="34">
        <v>1</v>
      </c>
      <c r="T13" s="34">
        <v>2.4785522788203753</v>
      </c>
      <c r="U13" s="34">
        <v>3.4410187667560321</v>
      </c>
      <c r="W13" s="34">
        <v>0.7416173570019724</v>
      </c>
      <c r="X13" s="34">
        <v>1</v>
      </c>
      <c r="Y13" s="34">
        <v>2.0946745562130178</v>
      </c>
      <c r="Z13" s="34">
        <v>2.418145956607495</v>
      </c>
      <c r="AA13" s="52"/>
    </row>
    <row r="14" spans="1:37" s="32" customFormat="1" ht="15.75" customHeight="1">
      <c r="A14" s="121" t="s">
        <v>298</v>
      </c>
      <c r="B14" s="125" t="s">
        <v>299</v>
      </c>
      <c r="C14" s="124">
        <f>'Upper Division Weights'!V14</f>
        <v>0.89459906234922248</v>
      </c>
      <c r="D14" s="52"/>
      <c r="E14" s="31">
        <f t="shared" si="0"/>
        <v>0.6892762896876381</v>
      </c>
      <c r="F14" s="31">
        <f t="shared" si="1"/>
        <v>1</v>
      </c>
      <c r="G14" s="31">
        <f t="shared" si="2"/>
        <v>3.7448362746811115</v>
      </c>
      <c r="H14" s="31">
        <f t="shared" si="3"/>
        <v>4.1858996721176682</v>
      </c>
      <c r="I14" s="52"/>
      <c r="J14" s="31">
        <v>0.62371134020618557</v>
      </c>
      <c r="K14" s="31">
        <v>0.81186440677966099</v>
      </c>
      <c r="L14" s="31">
        <v>0.69799999999999995</v>
      </c>
      <c r="M14" s="31">
        <v>0.62352941176470589</v>
      </c>
      <c r="N14" s="53"/>
      <c r="O14" s="31">
        <f t="shared" si="4"/>
        <v>0.6892762896876381</v>
      </c>
      <c r="P14" s="31">
        <f t="shared" si="10"/>
        <v>0.6892762896876381</v>
      </c>
      <c r="Q14" s="52"/>
      <c r="R14" s="31">
        <v>0.81186440677966099</v>
      </c>
      <c r="S14" s="31">
        <v>1</v>
      </c>
      <c r="T14" s="31">
        <v>4.5389830508474578</v>
      </c>
      <c r="U14" s="31">
        <v>5.4152542372881358</v>
      </c>
      <c r="W14" s="31">
        <v>0.69799999999999995</v>
      </c>
      <c r="X14" s="31">
        <v>1</v>
      </c>
      <c r="Y14" s="31">
        <v>2.028</v>
      </c>
      <c r="Z14" s="31">
        <v>2.71</v>
      </c>
      <c r="AA14" s="52"/>
      <c r="AB14" s="32" t="s">
        <v>349</v>
      </c>
      <c r="AC14" s="32">
        <v>1.06</v>
      </c>
      <c r="AD14" s="32">
        <v>1.7</v>
      </c>
      <c r="AE14" s="32">
        <v>2.86</v>
      </c>
      <c r="AF14" s="32">
        <v>6.62</v>
      </c>
      <c r="AH14" s="31">
        <f>AC14/$AD14</f>
        <v>0.62352941176470589</v>
      </c>
      <c r="AI14" s="31">
        <f t="shared" ref="AI14" si="11">AD14/$AD14</f>
        <v>1</v>
      </c>
      <c r="AJ14" s="31">
        <f t="shared" ref="AJ14" si="12">AE14/$AD14</f>
        <v>1.6823529411764706</v>
      </c>
      <c r="AK14" s="31">
        <f t="shared" ref="AK14" si="13">AF14/$AD14</f>
        <v>3.8941176470588239</v>
      </c>
    </row>
    <row r="15" spans="1:37" s="35" customFormat="1" ht="15.75" customHeight="1">
      <c r="A15" s="109" t="s">
        <v>296</v>
      </c>
      <c r="B15" s="113" t="s">
        <v>297</v>
      </c>
      <c r="C15" s="146">
        <f>'Upper Division Weights'!V15</f>
        <v>1.0164880723569207</v>
      </c>
      <c r="D15" s="52"/>
      <c r="E15" s="34">
        <f t="shared" si="0"/>
        <v>0.82289525270103014</v>
      </c>
      <c r="F15" s="34">
        <f t="shared" si="1"/>
        <v>1</v>
      </c>
      <c r="G15" s="34">
        <f t="shared" si="2"/>
        <v>2.2653113668104941</v>
      </c>
      <c r="H15" s="34">
        <f t="shared" si="3"/>
        <v>2.4983446932575397</v>
      </c>
      <c r="I15" s="52"/>
      <c r="J15" s="34">
        <v>0.98767967145790558</v>
      </c>
      <c r="K15" s="34">
        <v>0.71972789115646263</v>
      </c>
      <c r="L15" s="34">
        <v>0.76127819548872178</v>
      </c>
      <c r="N15" s="52"/>
      <c r="O15" s="34">
        <f t="shared" si="4"/>
        <v>0.82289525270103014</v>
      </c>
      <c r="P15" s="34">
        <f t="shared" si="10"/>
        <v>0.82289525270103014</v>
      </c>
      <c r="Q15" s="52"/>
      <c r="R15" s="34">
        <v>0.71972789115646263</v>
      </c>
      <c r="S15" s="34">
        <v>1</v>
      </c>
      <c r="T15" s="34">
        <v>2.3455782312925169</v>
      </c>
      <c r="U15" s="34">
        <v>2.5972789115646258</v>
      </c>
      <c r="W15" s="34">
        <v>0.76127819548872178</v>
      </c>
      <c r="X15" s="34">
        <v>1</v>
      </c>
      <c r="Y15" s="34">
        <v>2.0150375939849625</v>
      </c>
      <c r="Z15" s="34">
        <v>2.4398496240601504</v>
      </c>
      <c r="AA15" s="52"/>
    </row>
    <row r="16" spans="1:37" s="32" customFormat="1" ht="15.75" customHeight="1">
      <c r="A16" s="121" t="s">
        <v>305</v>
      </c>
      <c r="B16" s="125" t="s">
        <v>306</v>
      </c>
      <c r="C16" s="124">
        <f>'Upper Division Weights'!V16</f>
        <v>1.6489984320087157</v>
      </c>
      <c r="D16" s="52"/>
      <c r="E16" s="31">
        <f t="shared" si="0"/>
        <v>0.81883048045654372</v>
      </c>
      <c r="F16" s="31">
        <f t="shared" si="1"/>
        <v>1</v>
      </c>
      <c r="G16" s="31">
        <f t="shared" si="2"/>
        <v>1.8785996354682908</v>
      </c>
      <c r="H16" s="31">
        <f t="shared" si="3"/>
        <v>1.4489955577311167</v>
      </c>
      <c r="I16" s="52"/>
      <c r="J16" s="31">
        <v>0.69940119760479047</v>
      </c>
      <c r="K16" s="31">
        <v>0.68894601542416456</v>
      </c>
      <c r="L16" s="31">
        <v>0.94063324538258575</v>
      </c>
      <c r="M16" s="31">
        <v>0.94634146341463421</v>
      </c>
      <c r="N16" s="53"/>
      <c r="O16" s="31">
        <f t="shared" si="4"/>
        <v>0.81883048045654372</v>
      </c>
      <c r="P16" s="31">
        <f t="shared" si="10"/>
        <v>0.81883048045654372</v>
      </c>
      <c r="Q16" s="52"/>
      <c r="R16" s="31">
        <v>0.68894601542416456</v>
      </c>
      <c r="S16" s="31">
        <v>1</v>
      </c>
      <c r="T16" s="31">
        <v>2.2827763496143958</v>
      </c>
      <c r="U16" s="31">
        <v>1.1953727506426735</v>
      </c>
      <c r="W16" s="31">
        <v>0.94063324538258575</v>
      </c>
      <c r="X16" s="31">
        <v>1</v>
      </c>
      <c r="Y16" s="31">
        <v>2.0606860158311346</v>
      </c>
      <c r="Z16" s="31">
        <v>1.7480211081794195</v>
      </c>
      <c r="AA16" s="52"/>
      <c r="AB16" s="32" t="s">
        <v>376</v>
      </c>
      <c r="AC16" s="32">
        <v>1.94</v>
      </c>
      <c r="AD16" s="32">
        <v>2.0499999999999998</v>
      </c>
      <c r="AE16" s="32">
        <v>2.97</v>
      </c>
      <c r="AF16" s="32">
        <v>13.84</v>
      </c>
      <c r="AH16" s="31">
        <f>AC16/$AD16</f>
        <v>0.94634146341463421</v>
      </c>
      <c r="AI16" s="31">
        <f t="shared" ref="AI16" si="14">AD16/$AD16</f>
        <v>1</v>
      </c>
      <c r="AJ16" s="31">
        <f t="shared" ref="AJ16" si="15">AE16/$AD16</f>
        <v>1.4487804878048782</v>
      </c>
      <c r="AK16" s="31">
        <f t="shared" ref="AK16" si="16">AF16/$AD16</f>
        <v>6.7512195121951226</v>
      </c>
    </row>
    <row r="17" spans="1:37" s="35" customFormat="1" ht="15.75" customHeight="1">
      <c r="A17" s="109" t="s">
        <v>283</v>
      </c>
      <c r="B17" s="113" t="s">
        <v>284</v>
      </c>
      <c r="C17" s="146">
        <f>'Upper Division Weights'!V17</f>
        <v>1.3601110121773259</v>
      </c>
      <c r="D17" s="52"/>
      <c r="E17" s="34">
        <f t="shared" si="0"/>
        <v>0.66520477283186341</v>
      </c>
      <c r="F17" s="34">
        <f t="shared" si="1"/>
        <v>1</v>
      </c>
      <c r="G17" s="34">
        <f t="shared" si="2"/>
        <v>2.4293969238107844</v>
      </c>
      <c r="H17" s="34">
        <f t="shared" si="3"/>
        <v>2.4483810553478706</v>
      </c>
      <c r="I17" s="52"/>
      <c r="J17" s="34">
        <v>0.68548387096774188</v>
      </c>
      <c r="K17" s="34">
        <v>0.70693277310924374</v>
      </c>
      <c r="L17" s="34">
        <v>0.60319767441860461</v>
      </c>
      <c r="N17" s="52"/>
      <c r="O17" s="34">
        <f t="shared" si="4"/>
        <v>0.66520477283186341</v>
      </c>
      <c r="P17" s="34">
        <f t="shared" si="10"/>
        <v>0.66520477283186341</v>
      </c>
      <c r="Q17" s="52"/>
      <c r="R17" s="34">
        <v>0.70693277310924374</v>
      </c>
      <c r="S17" s="34">
        <v>1</v>
      </c>
      <c r="T17" s="34">
        <v>2.3539915966386555</v>
      </c>
      <c r="U17" s="34">
        <v>2.1292016806722689</v>
      </c>
      <c r="W17" s="34">
        <v>0.60319767441860461</v>
      </c>
      <c r="X17" s="34">
        <v>1</v>
      </c>
      <c r="Y17" s="34">
        <v>2.129360465116279</v>
      </c>
      <c r="Z17" s="34">
        <v>2.3546511627906979</v>
      </c>
      <c r="AA17" s="52"/>
    </row>
    <row r="18" spans="1:37" s="32" customFormat="1" ht="15.75" customHeight="1">
      <c r="A18" s="121" t="s">
        <v>308</v>
      </c>
      <c r="B18" s="125" t="s">
        <v>309</v>
      </c>
      <c r="C18" s="124">
        <f>'Upper Division Weights'!V18</f>
        <v>1.0254977089080328</v>
      </c>
      <c r="D18" s="52"/>
      <c r="E18" s="31">
        <f t="shared" si="0"/>
        <v>0.6687660425249834</v>
      </c>
      <c r="F18" s="31">
        <f t="shared" si="1"/>
        <v>1</v>
      </c>
      <c r="G18" s="31">
        <f t="shared" si="2"/>
        <v>2.3983183241572621</v>
      </c>
      <c r="H18" s="31">
        <f t="shared" si="3"/>
        <v>3.2741762538744852</v>
      </c>
      <c r="I18" s="52"/>
      <c r="J18" s="31">
        <v>0.58288770053475936</v>
      </c>
      <c r="K18" s="31">
        <v>0.72649572649572647</v>
      </c>
      <c r="L18" s="31">
        <v>0.69691470054446458</v>
      </c>
      <c r="N18" s="52"/>
      <c r="O18" s="31">
        <f t="shared" si="4"/>
        <v>0.6687660425249834</v>
      </c>
      <c r="P18" s="31">
        <f t="shared" si="10"/>
        <v>0.6687660425249834</v>
      </c>
      <c r="Q18" s="52"/>
      <c r="R18" s="31">
        <v>0.72649572649572647</v>
      </c>
      <c r="S18" s="31">
        <v>1</v>
      </c>
      <c r="T18" s="31">
        <v>2.8689458689458691</v>
      </c>
      <c r="U18" s="31">
        <v>3.8817663817663819</v>
      </c>
      <c r="W18" s="31">
        <v>0.69691470054446458</v>
      </c>
      <c r="X18" s="31">
        <v>1</v>
      </c>
      <c r="Y18" s="31">
        <v>1.9891107078039927</v>
      </c>
      <c r="Z18" s="31">
        <v>2.7767695099818512</v>
      </c>
      <c r="AA18" s="52"/>
    </row>
    <row r="19" spans="1:37" s="35" customFormat="1" ht="15.75" customHeight="1">
      <c r="A19" s="109" t="s">
        <v>310</v>
      </c>
      <c r="B19" s="113" t="s">
        <v>311</v>
      </c>
      <c r="C19" s="146">
        <f>'Upper Division Weights'!V19</f>
        <v>1.4442334002852737</v>
      </c>
      <c r="D19" s="52"/>
      <c r="E19" s="34">
        <f t="shared" si="0"/>
        <v>0.83067137640516486</v>
      </c>
      <c r="F19" s="34">
        <f t="shared" si="1"/>
        <v>1</v>
      </c>
      <c r="G19" s="34">
        <f t="shared" si="2"/>
        <v>2.0170109952537896</v>
      </c>
      <c r="H19" s="34">
        <f t="shared" si="3"/>
        <v>1.8357767903778595</v>
      </c>
      <c r="I19" s="52"/>
      <c r="J19" s="34">
        <v>0.86573426573426571</v>
      </c>
      <c r="K19" s="34">
        <v>0.62627986348122866</v>
      </c>
      <c r="L19" s="34">
        <v>1</v>
      </c>
      <c r="N19" s="52"/>
      <c r="O19" s="34">
        <f t="shared" si="4"/>
        <v>0.83067137640516486</v>
      </c>
      <c r="P19" s="34">
        <f>O19</f>
        <v>0.83067137640516486</v>
      </c>
      <c r="Q19" s="52"/>
      <c r="R19" s="34">
        <v>0.62627986348122866</v>
      </c>
      <c r="S19" s="34">
        <v>1</v>
      </c>
      <c r="T19" s="34">
        <v>1.4889078498293515</v>
      </c>
      <c r="U19" s="34">
        <v>2.2354948805460753</v>
      </c>
      <c r="W19" s="34">
        <v>1</v>
      </c>
      <c r="X19" s="34">
        <v>1</v>
      </c>
      <c r="Y19" s="34">
        <v>2.7245989304812834</v>
      </c>
      <c r="Z19" s="34">
        <v>7.4465240641711228</v>
      </c>
      <c r="AA19" s="52"/>
    </row>
    <row r="20" spans="1:37" s="32" customFormat="1" ht="15.75" customHeight="1">
      <c r="A20" s="121" t="s">
        <v>314</v>
      </c>
      <c r="B20" s="125" t="s">
        <v>315</v>
      </c>
      <c r="C20" s="124">
        <f>'Upper Division Weights'!V20</f>
        <v>0.90293929801157269</v>
      </c>
      <c r="D20" s="52"/>
      <c r="E20" s="31">
        <f t="shared" si="0"/>
        <v>0.84970196903430584</v>
      </c>
      <c r="F20" s="31">
        <f t="shared" si="1"/>
        <v>1</v>
      </c>
      <c r="G20" s="31">
        <f t="shared" si="2"/>
        <v>2.1344470765575845</v>
      </c>
      <c r="H20" s="31">
        <f t="shared" si="3"/>
        <v>3.5400974755995342</v>
      </c>
      <c r="I20" s="52"/>
      <c r="J20" s="31">
        <v>1</v>
      </c>
      <c r="K20" s="31">
        <v>0.80246913580246915</v>
      </c>
      <c r="L20" s="31">
        <v>0.74663677130044848</v>
      </c>
      <c r="N20" s="52"/>
      <c r="O20" s="31">
        <f t="shared" si="4"/>
        <v>0.84970196903430584</v>
      </c>
      <c r="P20" s="31">
        <f>O20</f>
        <v>0.84970196903430584</v>
      </c>
      <c r="Q20" s="52"/>
      <c r="R20" s="31">
        <v>0.80246913580246915</v>
      </c>
      <c r="S20" s="31">
        <v>1</v>
      </c>
      <c r="T20" s="31">
        <v>2.0493827160493829</v>
      </c>
      <c r="U20" s="31">
        <v>3.5493827160493829</v>
      </c>
      <c r="W20" s="31">
        <v>0.74663677130044848</v>
      </c>
      <c r="X20" s="31">
        <v>1</v>
      </c>
      <c r="Y20" s="31">
        <v>2.3071748878923768</v>
      </c>
      <c r="Z20" s="31">
        <v>4.2668161434977581</v>
      </c>
      <c r="AA20" s="52"/>
    </row>
    <row r="21" spans="1:37" s="35" customFormat="1" ht="15.75" customHeight="1">
      <c r="A21" s="109" t="s">
        <v>316</v>
      </c>
      <c r="B21" s="113" t="s">
        <v>317</v>
      </c>
      <c r="C21" s="146">
        <f>'Upper Division Weights'!V21</f>
        <v>1.0054434590036103</v>
      </c>
      <c r="D21" s="52"/>
      <c r="E21" s="34">
        <f t="shared" si="0"/>
        <v>0.75791657947966795</v>
      </c>
      <c r="F21" s="34">
        <f t="shared" si="1"/>
        <v>1</v>
      </c>
      <c r="G21" s="34">
        <f t="shared" si="2"/>
        <v>3.0775340212846412</v>
      </c>
      <c r="H21" s="34">
        <f t="shared" si="3"/>
        <v>3.1837730617259474</v>
      </c>
      <c r="I21" s="52"/>
      <c r="J21" s="34">
        <v>2.9608391608391607</v>
      </c>
      <c r="K21" s="34">
        <v>0.74011299435028244</v>
      </c>
      <c r="L21" s="34">
        <v>0.77572016460905346</v>
      </c>
      <c r="N21" s="52"/>
      <c r="O21" s="34">
        <f t="shared" si="4"/>
        <v>1.492224106599499</v>
      </c>
      <c r="P21" s="34">
        <f>AVERAGE(K21:M21)</f>
        <v>0.75791657947966795</v>
      </c>
      <c r="Q21" s="52"/>
      <c r="R21" s="34">
        <v>0.74011299435028244</v>
      </c>
      <c r="S21" s="34">
        <v>1</v>
      </c>
      <c r="T21" s="34">
        <v>3.0282485875706215</v>
      </c>
      <c r="U21" s="34">
        <v>3.5960451977401129</v>
      </c>
      <c r="W21" s="34">
        <v>0.77572016460905346</v>
      </c>
      <c r="X21" s="34">
        <v>1</v>
      </c>
      <c r="Y21" s="34">
        <v>2.6234567901234569</v>
      </c>
      <c r="Z21" s="34">
        <v>2.7057613168724282</v>
      </c>
      <c r="AA21" s="52"/>
    </row>
    <row r="22" spans="1:37" s="32" customFormat="1" ht="15.75" customHeight="1">
      <c r="A22" s="121" t="s">
        <v>318</v>
      </c>
      <c r="B22" s="125" t="s">
        <v>319</v>
      </c>
      <c r="C22" s="124">
        <f>'Upper Division Weights'!V22</f>
        <v>1.6128172427444649</v>
      </c>
      <c r="D22" s="52"/>
      <c r="E22" s="31">
        <f t="shared" si="0"/>
        <v>0.6233064686373565</v>
      </c>
      <c r="F22" s="31">
        <f t="shared" si="1"/>
        <v>1</v>
      </c>
      <c r="G22" s="31">
        <f t="shared" si="2"/>
        <v>2.354851469658783</v>
      </c>
      <c r="H22" s="31">
        <f t="shared" si="3"/>
        <v>2.0760839127996342</v>
      </c>
      <c r="I22" s="52"/>
      <c r="J22" s="31">
        <v>2.802797202797203</v>
      </c>
      <c r="K22" s="31">
        <v>0.68755935422602088</v>
      </c>
      <c r="L22" s="31">
        <v>0.60660247592847316</v>
      </c>
      <c r="M22" s="31">
        <v>0.57575757575757569</v>
      </c>
      <c r="N22" s="53"/>
      <c r="O22" s="31">
        <f t="shared" si="4"/>
        <v>1.1681791521773182</v>
      </c>
      <c r="P22" s="31">
        <f t="shared" ref="P22" si="17">AVERAGE(K22:M22)</f>
        <v>0.6233064686373565</v>
      </c>
      <c r="Q22" s="52"/>
      <c r="R22" s="31">
        <v>0.68755935422602088</v>
      </c>
      <c r="S22" s="31">
        <v>1</v>
      </c>
      <c r="T22" s="31">
        <v>2.5479582146248814</v>
      </c>
      <c r="U22" s="31">
        <v>2.3532763532763532</v>
      </c>
      <c r="W22" s="31">
        <v>0.60660247592847316</v>
      </c>
      <c r="X22" s="31">
        <v>1</v>
      </c>
      <c r="Y22" s="31">
        <v>2.2228335625859699</v>
      </c>
      <c r="Z22" s="31">
        <v>2.046767537826685</v>
      </c>
      <c r="AA22" s="52"/>
      <c r="AB22" s="32" t="s">
        <v>338</v>
      </c>
      <c r="AC22" s="32">
        <v>1.71</v>
      </c>
      <c r="AD22" s="32">
        <v>2.97</v>
      </c>
      <c r="AE22" s="32">
        <v>8.09</v>
      </c>
      <c r="AF22" s="32">
        <v>20.52</v>
      </c>
      <c r="AH22" s="31">
        <f>AC22/$AD22</f>
        <v>0.57575757575757569</v>
      </c>
      <c r="AI22" s="31">
        <f t="shared" ref="AI22" si="18">AD22/$AD22</f>
        <v>1</v>
      </c>
      <c r="AJ22" s="31">
        <f t="shared" ref="AJ22" si="19">AE22/$AD22</f>
        <v>2.7239057239057236</v>
      </c>
      <c r="AK22" s="31">
        <f t="shared" ref="AK22" si="20">AF22/$AD22</f>
        <v>6.9090909090909083</v>
      </c>
    </row>
    <row r="23" spans="1:37" s="35" customFormat="1" ht="15.75" customHeight="1">
      <c r="A23" s="109" t="s">
        <v>320</v>
      </c>
      <c r="B23" s="113" t="s">
        <v>321</v>
      </c>
      <c r="C23" s="146">
        <f>'Upper Division Weights'!V23</f>
        <v>0.95202986740172779</v>
      </c>
      <c r="D23" s="52"/>
      <c r="E23" s="34">
        <f t="shared" si="0"/>
        <v>0.66027138249360473</v>
      </c>
      <c r="F23" s="34">
        <f t="shared" si="1"/>
        <v>1</v>
      </c>
      <c r="G23" s="34">
        <f t="shared" si="2"/>
        <v>2.5813474161755181</v>
      </c>
      <c r="H23" s="34">
        <f t="shared" si="3"/>
        <v>3.3607114837807415</v>
      </c>
      <c r="I23" s="52"/>
      <c r="J23" s="34">
        <v>0.3991031390134529</v>
      </c>
      <c r="K23" s="34">
        <v>0.70120120120120122</v>
      </c>
      <c r="L23" s="34">
        <v>0.61934156378600824</v>
      </c>
      <c r="N23" s="52"/>
      <c r="O23" s="34">
        <f t="shared" si="4"/>
        <v>0.57321530133355414</v>
      </c>
      <c r="P23" s="34">
        <f>AVERAGE(K23:M23)</f>
        <v>0.66027138249360473</v>
      </c>
      <c r="Q23" s="52"/>
      <c r="R23" s="34">
        <v>0.70120120120120122</v>
      </c>
      <c r="S23" s="34">
        <v>1</v>
      </c>
      <c r="T23" s="34">
        <v>2.4954954954954953</v>
      </c>
      <c r="U23" s="34">
        <v>2.9579579579579578</v>
      </c>
      <c r="W23" s="34">
        <v>0.61934156378600824</v>
      </c>
      <c r="X23" s="34">
        <v>1</v>
      </c>
      <c r="Y23" s="34">
        <v>2.2037037037037037</v>
      </c>
      <c r="Z23" s="34">
        <v>3.2654320987654319</v>
      </c>
      <c r="AA23" s="52"/>
    </row>
    <row r="24" spans="1:37" s="32" customFormat="1" ht="15.75" customHeight="1">
      <c r="A24" s="121" t="s">
        <v>322</v>
      </c>
      <c r="B24" s="125" t="s">
        <v>323</v>
      </c>
      <c r="C24" s="124">
        <f>'Upper Division Weights'!V24</f>
        <v>1.3123088720287597</v>
      </c>
      <c r="D24" s="52"/>
      <c r="E24" s="31">
        <f t="shared" si="0"/>
        <v>0.8521145214145408</v>
      </c>
      <c r="F24" s="31">
        <f t="shared" si="1"/>
        <v>1</v>
      </c>
      <c r="G24" s="31">
        <f t="shared" si="2"/>
        <v>1.4044360649527523</v>
      </c>
      <c r="H24" s="31">
        <f t="shared" si="3"/>
        <v>2.8424454415382896</v>
      </c>
      <c r="I24" s="52"/>
      <c r="J24" s="31">
        <v>0.90231788079470199</v>
      </c>
      <c r="K24" s="31">
        <v>0.83714670255720058</v>
      </c>
      <c r="L24" s="31">
        <v>0.81687898089171973</v>
      </c>
      <c r="N24" s="52"/>
      <c r="O24" s="31">
        <f t="shared" si="4"/>
        <v>0.8521145214145408</v>
      </c>
      <c r="P24" s="31">
        <f t="shared" ref="P24:P27" si="21">O24</f>
        <v>0.8521145214145408</v>
      </c>
      <c r="Q24" s="52"/>
      <c r="R24" s="31">
        <v>0.83714670255720058</v>
      </c>
      <c r="S24" s="31">
        <v>1</v>
      </c>
      <c r="T24" s="31">
        <v>1.3674293405114402</v>
      </c>
      <c r="U24" s="31">
        <v>2.2853297442799461</v>
      </c>
      <c r="W24" s="31">
        <v>0.81687898089171973</v>
      </c>
      <c r="X24" s="31">
        <v>1</v>
      </c>
      <c r="Y24" s="31">
        <v>1.4203821656050954</v>
      </c>
      <c r="Z24" s="31">
        <v>2.6178343949044587</v>
      </c>
      <c r="AA24" s="52"/>
    </row>
    <row r="25" spans="1:37" s="35" customFormat="1" ht="15.75" customHeight="1">
      <c r="A25" s="109" t="s">
        <v>325</v>
      </c>
      <c r="B25" s="113" t="s">
        <v>326</v>
      </c>
      <c r="C25" s="146">
        <f>'Upper Division Weights'!V25</f>
        <v>1</v>
      </c>
      <c r="D25" s="52"/>
      <c r="E25" s="34">
        <f t="shared" si="0"/>
        <v>0.6223563992186194</v>
      </c>
      <c r="F25" s="34">
        <f t="shared" si="1"/>
        <v>1</v>
      </c>
      <c r="G25" s="34">
        <f t="shared" si="2"/>
        <v>2.5054514753259145</v>
      </c>
      <c r="H25" s="34">
        <f t="shared" si="3"/>
        <v>3.5461696562023861</v>
      </c>
      <c r="I25" s="52"/>
      <c r="J25" s="34">
        <v>0.493801652892562</v>
      </c>
      <c r="K25" s="34">
        <v>0.71037463976945248</v>
      </c>
      <c r="L25" s="34">
        <v>0.70385395537525353</v>
      </c>
      <c r="M25" s="34">
        <v>0.58139534883720934</v>
      </c>
      <c r="N25" s="53"/>
      <c r="O25" s="34">
        <f t="shared" si="4"/>
        <v>0.6223563992186194</v>
      </c>
      <c r="P25" s="34">
        <f t="shared" si="21"/>
        <v>0.6223563992186194</v>
      </c>
      <c r="Q25" s="52"/>
      <c r="R25" s="34">
        <v>0.71037463976945248</v>
      </c>
      <c r="S25" s="34">
        <v>1</v>
      </c>
      <c r="T25" s="34">
        <v>2.5201729106628243</v>
      </c>
      <c r="U25" s="34">
        <v>3.3717579250720462</v>
      </c>
      <c r="W25" s="34">
        <v>0.70385395537525353</v>
      </c>
      <c r="X25" s="34">
        <v>1</v>
      </c>
      <c r="Y25" s="34">
        <v>2.1602434077079109</v>
      </c>
      <c r="Z25" s="34">
        <v>3.5436105476673427</v>
      </c>
      <c r="AA25" s="52"/>
      <c r="AB25" s="35" t="s">
        <v>346</v>
      </c>
      <c r="AC25" s="35">
        <v>1</v>
      </c>
      <c r="AD25" s="35">
        <v>1.72</v>
      </c>
      <c r="AE25" s="35">
        <v>4.18</v>
      </c>
      <c r="AF25" s="35">
        <v>9.2899999999999991</v>
      </c>
      <c r="AH25" s="34">
        <f t="shared" ref="AH25:AH28" si="22">AC25/$AD25</f>
        <v>0.58139534883720934</v>
      </c>
      <c r="AI25" s="34">
        <f t="shared" ref="AI25:AI28" si="23">AD25/$AD25</f>
        <v>1</v>
      </c>
      <c r="AJ25" s="34">
        <f t="shared" ref="AJ25:AJ28" si="24">AE25/$AD25</f>
        <v>2.4302325581395348</v>
      </c>
      <c r="AK25" s="34">
        <f t="shared" ref="AK25:AK28" si="25">AF25/$AD25</f>
        <v>5.4011627906976738</v>
      </c>
    </row>
    <row r="26" spans="1:37" s="32" customFormat="1" ht="15.75" customHeight="1">
      <c r="A26" s="121" t="s">
        <v>327</v>
      </c>
      <c r="B26" s="125" t="s">
        <v>328</v>
      </c>
      <c r="C26" s="124">
        <f>'Upper Division Weights'!V26</f>
        <v>1.5266879546055399</v>
      </c>
      <c r="D26" s="52"/>
      <c r="E26" s="31">
        <f t="shared" si="0"/>
        <v>0.640689023033859</v>
      </c>
      <c r="F26" s="31">
        <f t="shared" si="1"/>
        <v>1</v>
      </c>
      <c r="G26" s="31">
        <f t="shared" si="2"/>
        <v>2.0895355012913761</v>
      </c>
      <c r="H26" s="31">
        <f t="shared" si="3"/>
        <v>2.0626902600758199</v>
      </c>
      <c r="I26" s="52"/>
      <c r="J26" s="31">
        <v>0.67042606516290726</v>
      </c>
      <c r="K26" s="31">
        <v>0.59045725646123259</v>
      </c>
      <c r="L26" s="31">
        <v>0.70273483947681337</v>
      </c>
      <c r="M26" s="31">
        <v>0.59913793103448276</v>
      </c>
      <c r="N26" s="53"/>
      <c r="O26" s="31">
        <f t="shared" si="4"/>
        <v>0.640689023033859</v>
      </c>
      <c r="P26" s="31">
        <f t="shared" si="21"/>
        <v>0.640689023033859</v>
      </c>
      <c r="Q26" s="52"/>
      <c r="R26" s="31">
        <v>0.59045725646123259</v>
      </c>
      <c r="S26" s="31">
        <v>1</v>
      </c>
      <c r="T26" s="31">
        <v>2.1491053677932404</v>
      </c>
      <c r="U26" s="31">
        <v>2.0834990059642147</v>
      </c>
      <c r="W26" s="31">
        <v>0.70273483947681337</v>
      </c>
      <c r="X26" s="31">
        <v>1</v>
      </c>
      <c r="Y26" s="31">
        <v>1.812128418549346</v>
      </c>
      <c r="Z26" s="31">
        <v>1.896551724137931</v>
      </c>
      <c r="AA26" s="52"/>
      <c r="AB26" s="32" t="s">
        <v>347</v>
      </c>
      <c r="AC26" s="32">
        <v>1.39</v>
      </c>
      <c r="AD26" s="32">
        <v>2.3199999999999998</v>
      </c>
      <c r="AE26" s="32">
        <v>5.43</v>
      </c>
      <c r="AF26" s="32">
        <v>7.19</v>
      </c>
      <c r="AH26" s="31">
        <f t="shared" si="22"/>
        <v>0.59913793103448276</v>
      </c>
      <c r="AI26" s="31">
        <f t="shared" si="23"/>
        <v>1</v>
      </c>
      <c r="AJ26" s="31">
        <f t="shared" si="24"/>
        <v>2.3405172413793105</v>
      </c>
      <c r="AK26" s="31">
        <f t="shared" si="25"/>
        <v>3.0991379310344831</v>
      </c>
    </row>
    <row r="27" spans="1:37" s="35" customFormat="1" ht="15.75" customHeight="1">
      <c r="A27" s="109" t="s">
        <v>302</v>
      </c>
      <c r="B27" s="113" t="s">
        <v>303</v>
      </c>
      <c r="C27" s="146">
        <f>'Upper Division Weights'!V27</f>
        <v>1.5367251861804097</v>
      </c>
      <c r="D27" s="52"/>
      <c r="E27" s="34">
        <f t="shared" si="0"/>
        <v>0.67778772044403313</v>
      </c>
      <c r="F27" s="34">
        <f t="shared" si="1"/>
        <v>1</v>
      </c>
      <c r="G27" s="34">
        <f t="shared" si="2"/>
        <v>2.0057669936530829</v>
      </c>
      <c r="H27" s="34">
        <f t="shared" si="3"/>
        <v>3.2051443553257695</v>
      </c>
      <c r="I27" s="52"/>
      <c r="J27" s="34">
        <v>0.50687022900763357</v>
      </c>
      <c r="K27" s="34">
        <v>0.90368852459016391</v>
      </c>
      <c r="L27" s="34">
        <v>0.67432950191570884</v>
      </c>
      <c r="M27" s="34">
        <v>0.6262626262626263</v>
      </c>
      <c r="N27" s="53"/>
      <c r="O27" s="34">
        <f t="shared" si="4"/>
        <v>0.67778772044403313</v>
      </c>
      <c r="P27" s="34">
        <f t="shared" si="21"/>
        <v>0.67778772044403313</v>
      </c>
      <c r="Q27" s="52"/>
      <c r="R27" s="34">
        <v>0.90368852459016391</v>
      </c>
      <c r="S27" s="34">
        <v>1</v>
      </c>
      <c r="T27" s="34">
        <v>2.769467213114754</v>
      </c>
      <c r="U27" s="34">
        <v>2.435450819672131</v>
      </c>
      <c r="W27" s="34">
        <v>0.67432950191570884</v>
      </c>
      <c r="X27" s="34">
        <v>1</v>
      </c>
      <c r="Y27" s="34">
        <v>1.685823754789272</v>
      </c>
      <c r="Z27" s="34">
        <v>3.4789272030651341</v>
      </c>
      <c r="AA27" s="52"/>
      <c r="AB27" s="35" t="s">
        <v>354</v>
      </c>
      <c r="AC27" s="35">
        <v>1.24</v>
      </c>
      <c r="AD27" s="35">
        <v>1.98</v>
      </c>
      <c r="AE27" s="35">
        <v>3.21</v>
      </c>
      <c r="AF27" s="35">
        <v>8.49</v>
      </c>
      <c r="AH27" s="34">
        <f t="shared" si="22"/>
        <v>0.6262626262626263</v>
      </c>
      <c r="AI27" s="34">
        <f t="shared" si="23"/>
        <v>1</v>
      </c>
      <c r="AJ27" s="34">
        <f t="shared" si="24"/>
        <v>1.6212121212121211</v>
      </c>
      <c r="AK27" s="34">
        <f t="shared" si="25"/>
        <v>4.2878787878787881</v>
      </c>
    </row>
    <row r="28" spans="1:37" s="32" customFormat="1" ht="15.75" customHeight="1">
      <c r="A28" s="121"/>
      <c r="B28" s="125" t="s">
        <v>371</v>
      </c>
      <c r="C28" s="125"/>
      <c r="D28" s="52"/>
      <c r="I28" s="52"/>
      <c r="M28" s="31"/>
      <c r="N28" s="53"/>
      <c r="O28" s="31"/>
      <c r="P28" s="31"/>
      <c r="Q28" s="52"/>
      <c r="AA28" s="52"/>
      <c r="AC28" s="32">
        <v>0.71</v>
      </c>
      <c r="AD28" s="32">
        <v>4.24</v>
      </c>
      <c r="AE28" s="32">
        <v>19.87</v>
      </c>
      <c r="AF28" s="32">
        <v>29.55</v>
      </c>
      <c r="AH28" s="31">
        <f t="shared" si="22"/>
        <v>0.16745283018867924</v>
      </c>
      <c r="AI28" s="31">
        <f t="shared" si="23"/>
        <v>1</v>
      </c>
      <c r="AJ28" s="31">
        <f t="shared" si="24"/>
        <v>4.6863207547169807</v>
      </c>
      <c r="AK28" s="31">
        <f t="shared" si="25"/>
        <v>6.9693396226415096</v>
      </c>
    </row>
    <row r="29" spans="1:37" s="35" customFormat="1" ht="15.75" customHeight="1">
      <c r="A29" s="109"/>
      <c r="B29" s="113" t="s">
        <v>372</v>
      </c>
      <c r="C29" s="113"/>
      <c r="D29" s="52"/>
      <c r="I29" s="52"/>
      <c r="N29" s="52"/>
      <c r="Q29" s="52"/>
      <c r="AA29" s="52"/>
      <c r="AE29" s="35">
        <v>16.53</v>
      </c>
    </row>
    <row r="30" spans="1:37" s="32" customFormat="1" ht="15.75" customHeight="1">
      <c r="A30" s="121" t="s">
        <v>285</v>
      </c>
      <c r="B30" s="125" t="s">
        <v>286</v>
      </c>
      <c r="C30" s="124">
        <f>'Upper Division Weights'!V30</f>
        <v>1.0806654452831363</v>
      </c>
      <c r="D30" s="52"/>
      <c r="E30" s="31">
        <f>P30</f>
        <v>0.70287058833540295</v>
      </c>
      <c r="F30" s="31">
        <f>P62</f>
        <v>1</v>
      </c>
      <c r="G30" s="31">
        <f>P94</f>
        <v>1.8593389070472397</v>
      </c>
      <c r="H30" s="31">
        <f>P126</f>
        <v>6.5912923868189708</v>
      </c>
      <c r="I30" s="52"/>
      <c r="J30" s="31">
        <v>0.66183574879227058</v>
      </c>
      <c r="K30" s="31">
        <v>0.80880330123796429</v>
      </c>
      <c r="L30" s="31">
        <v>0.69922480620155036</v>
      </c>
      <c r="M30" s="31">
        <v>0.64161849710982666</v>
      </c>
      <c r="N30" s="53"/>
      <c r="O30" s="31">
        <f>AVERAGE(J30:M30)</f>
        <v>0.70287058833540295</v>
      </c>
      <c r="P30" s="31">
        <f>O30</f>
        <v>0.70287058833540295</v>
      </c>
      <c r="Q30" s="52"/>
      <c r="R30" s="31">
        <v>0.80880330123796429</v>
      </c>
      <c r="S30" s="31">
        <v>1</v>
      </c>
      <c r="T30" s="31">
        <v>1.8198074277854195</v>
      </c>
      <c r="U30" s="31">
        <v>6.4869325997248968</v>
      </c>
      <c r="W30" s="31">
        <v>0.69922480620155036</v>
      </c>
      <c r="X30" s="31">
        <v>1</v>
      </c>
      <c r="Y30" s="31">
        <v>1.6310077519379844</v>
      </c>
      <c r="Z30" s="31">
        <v>3.7193798449612405</v>
      </c>
      <c r="AA30" s="52"/>
      <c r="AB30" s="32" t="s">
        <v>355</v>
      </c>
      <c r="AC30" s="32">
        <v>1.1100000000000001</v>
      </c>
      <c r="AD30" s="32">
        <v>1.73</v>
      </c>
      <c r="AE30" s="32">
        <v>3.42</v>
      </c>
      <c r="AF30" s="32">
        <v>24.27</v>
      </c>
      <c r="AH30" s="31">
        <f>AC30/$AD30</f>
        <v>0.64161849710982666</v>
      </c>
      <c r="AI30" s="31">
        <f t="shared" ref="AI30" si="26">AD30/$AD30</f>
        <v>1</v>
      </c>
      <c r="AJ30" s="31">
        <f t="shared" ref="AJ30" si="27">AE30/$AD30</f>
        <v>1.976878612716763</v>
      </c>
      <c r="AK30" s="31">
        <f t="shared" ref="AK30" si="28">AF30/$AD30</f>
        <v>14.028901734104046</v>
      </c>
    </row>
    <row r="31" spans="1:37" s="32" customFormat="1" ht="6" customHeight="1">
      <c r="A31" s="121"/>
      <c r="B31" s="125"/>
      <c r="C31" s="124"/>
      <c r="D31" s="52"/>
      <c r="E31" s="31"/>
      <c r="F31" s="31"/>
      <c r="G31" s="31"/>
      <c r="H31" s="31"/>
      <c r="I31" s="52"/>
      <c r="J31" s="31"/>
      <c r="K31" s="31"/>
      <c r="L31" s="31"/>
      <c r="M31" s="31"/>
      <c r="N31" s="53"/>
      <c r="O31" s="31"/>
      <c r="P31" s="31"/>
      <c r="Q31" s="52"/>
      <c r="R31" s="31"/>
      <c r="S31" s="31"/>
      <c r="T31" s="31"/>
      <c r="U31" s="31"/>
      <c r="W31" s="31"/>
      <c r="X31" s="31"/>
      <c r="Y31" s="31"/>
      <c r="Z31" s="31"/>
      <c r="AA31" s="52"/>
      <c r="AH31" s="31"/>
      <c r="AI31" s="31"/>
      <c r="AJ31" s="31"/>
      <c r="AK31" s="31"/>
    </row>
    <row r="32" spans="1:37" s="32" customFormat="1">
      <c r="D32" s="52"/>
      <c r="I32" s="52"/>
      <c r="M32" s="178" t="s">
        <v>1032</v>
      </c>
      <c r="N32" s="54"/>
      <c r="O32" s="177">
        <f>MEDIAN(O5:O27)</f>
        <v>0.6892762896876381</v>
      </c>
      <c r="P32" s="177">
        <f>MEDIAN(P5:P27)</f>
        <v>0.70587991567447161</v>
      </c>
      <c r="Q32" s="52"/>
      <c r="AA32" s="52"/>
    </row>
    <row r="33" spans="1:46" s="32" customFormat="1">
      <c r="D33" s="52"/>
      <c r="I33" s="52"/>
      <c r="M33" s="178" t="s">
        <v>1033</v>
      </c>
      <c r="N33" s="54"/>
      <c r="O33" s="177">
        <f>AVERAGE(O5:O27)</f>
        <v>0.76423468225623259</v>
      </c>
      <c r="P33" s="177">
        <f>AVERAGE(P5:P27)</f>
        <v>0.72437672104302653</v>
      </c>
      <c r="Q33" s="52"/>
      <c r="AA33" s="52"/>
      <c r="AE33" s="141" t="s">
        <v>357</v>
      </c>
      <c r="AF33" s="141" t="s">
        <v>385</v>
      </c>
    </row>
    <row r="34" spans="1:46" s="32" customFormat="1" ht="9" customHeight="1">
      <c r="D34" s="52"/>
      <c r="I34" s="52"/>
      <c r="M34" s="178"/>
      <c r="N34" s="54"/>
      <c r="O34" s="177"/>
      <c r="P34" s="177"/>
      <c r="Q34" s="52"/>
      <c r="AA34" s="52"/>
      <c r="AE34" s="140"/>
      <c r="AF34" s="140"/>
    </row>
    <row r="35" spans="1:46" s="32" customFormat="1">
      <c r="D35" s="52"/>
      <c r="I35" s="52"/>
      <c r="J35" s="180" t="s">
        <v>264</v>
      </c>
      <c r="K35" s="180" t="s">
        <v>265</v>
      </c>
      <c r="L35" s="180" t="s">
        <v>266</v>
      </c>
      <c r="M35" s="180" t="s">
        <v>357</v>
      </c>
      <c r="N35" s="52"/>
      <c r="Q35" s="52"/>
      <c r="Z35" s="184" t="s">
        <v>380</v>
      </c>
      <c r="AA35" s="184"/>
      <c r="AB35" s="184"/>
      <c r="AC35" s="184"/>
      <c r="AD35" s="184"/>
      <c r="AE35" s="31">
        <f>AE28/AE16</f>
        <v>6.6902356902356903</v>
      </c>
      <c r="AF35" s="32">
        <v>5.29</v>
      </c>
      <c r="AG35" s="185">
        <f>(AE35+AF35+AF36+AF37)/4</f>
        <v>4.3350589225589227</v>
      </c>
      <c r="AH35" s="185"/>
    </row>
    <row r="36" spans="1:46" s="32" customFormat="1" ht="14.25">
      <c r="D36" s="52"/>
      <c r="I36" s="52"/>
      <c r="J36" s="141" t="s">
        <v>273</v>
      </c>
      <c r="K36" s="141" t="s">
        <v>273</v>
      </c>
      <c r="L36" s="141" t="s">
        <v>273</v>
      </c>
      <c r="M36" s="141" t="s">
        <v>360</v>
      </c>
      <c r="N36" s="52"/>
      <c r="Q36" s="52"/>
      <c r="AA36" s="52"/>
      <c r="AF36" s="32">
        <v>2.5499999999999998</v>
      </c>
      <c r="AG36" s="165"/>
    </row>
    <row r="37" spans="1:46" s="40" customFormat="1" ht="17.25" customHeight="1">
      <c r="B37" s="178" t="s">
        <v>379</v>
      </c>
      <c r="D37" s="54"/>
      <c r="I37" s="54"/>
      <c r="J37" s="177">
        <v>1</v>
      </c>
      <c r="K37" s="177">
        <v>1</v>
      </c>
      <c r="L37" s="177">
        <v>1</v>
      </c>
      <c r="N37" s="183"/>
      <c r="O37" s="177">
        <f>AVERAGE(J37:M37)</f>
        <v>1</v>
      </c>
      <c r="P37" s="177">
        <f>O37</f>
        <v>1</v>
      </c>
      <c r="Q37" s="54"/>
      <c r="AA37" s="54"/>
      <c r="AF37" s="40">
        <v>2.81</v>
      </c>
      <c r="AG37" s="179"/>
    </row>
    <row r="38" spans="1:46" s="32" customFormat="1" ht="15.75" customHeight="1">
      <c r="B38" s="122" t="s">
        <v>279</v>
      </c>
      <c r="D38" s="52"/>
      <c r="I38" s="52"/>
      <c r="J38" s="31">
        <v>1</v>
      </c>
      <c r="K38" s="31">
        <v>1</v>
      </c>
      <c r="L38" s="31">
        <v>1</v>
      </c>
      <c r="M38" s="31">
        <v>1</v>
      </c>
      <c r="N38" s="52"/>
      <c r="O38" s="31">
        <f>AVERAGE(J38:M38)</f>
        <v>1</v>
      </c>
      <c r="P38" s="31">
        <f>O38</f>
        <v>1</v>
      </c>
      <c r="Q38" s="52"/>
      <c r="Z38" s="184" t="s">
        <v>381</v>
      </c>
      <c r="AA38" s="184"/>
      <c r="AB38" s="184"/>
      <c r="AC38" s="184"/>
      <c r="AD38" s="184"/>
      <c r="AE38" s="31">
        <f>AE29/AE16</f>
        <v>5.5656565656565657</v>
      </c>
      <c r="AF38" s="32">
        <v>7.45</v>
      </c>
      <c r="AG38" s="185">
        <f>(AE38+AF38)/2</f>
        <v>6.5078282828282834</v>
      </c>
      <c r="AH38" s="185"/>
    </row>
    <row r="39" spans="1:46" s="35" customFormat="1" ht="15.75" customHeight="1">
      <c r="A39" s="32"/>
      <c r="B39" s="110" t="s">
        <v>313</v>
      </c>
      <c r="D39" s="52"/>
      <c r="I39" s="52"/>
      <c r="J39" s="34">
        <v>1</v>
      </c>
      <c r="K39" s="34">
        <v>1</v>
      </c>
      <c r="L39" s="34">
        <v>1</v>
      </c>
      <c r="N39" s="52"/>
      <c r="O39" s="34">
        <f t="shared" ref="O39:O59" si="29">AVERAGE(J39:M39)</f>
        <v>1</v>
      </c>
      <c r="P39" s="34">
        <f t="shared" ref="P39:P59" si="30">O39</f>
        <v>1</v>
      </c>
      <c r="Q39" s="52"/>
      <c r="R39" s="32"/>
      <c r="S39" s="32"/>
      <c r="T39" s="32"/>
      <c r="U39" s="32"/>
      <c r="V39" s="32"/>
      <c r="W39" s="32"/>
      <c r="X39" s="32"/>
      <c r="Y39" s="32"/>
      <c r="Z39" s="32"/>
      <c r="AA39" s="5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1:46" s="32" customFormat="1" ht="15.75" customHeight="1">
      <c r="B40" s="125" t="s">
        <v>282</v>
      </c>
      <c r="D40" s="52"/>
      <c r="I40" s="52"/>
      <c r="J40" s="31">
        <v>1</v>
      </c>
      <c r="K40" s="31">
        <v>1</v>
      </c>
      <c r="L40" s="31">
        <v>1</v>
      </c>
      <c r="N40" s="52"/>
      <c r="O40" s="31">
        <f t="shared" si="29"/>
        <v>1</v>
      </c>
      <c r="P40" s="31">
        <f t="shared" si="30"/>
        <v>1</v>
      </c>
      <c r="Q40" s="52"/>
      <c r="AA40" s="52"/>
    </row>
    <row r="41" spans="1:46" s="35" customFormat="1" ht="15.75" customHeight="1">
      <c r="A41" s="32"/>
      <c r="B41" s="113" t="s">
        <v>288</v>
      </c>
      <c r="D41" s="52"/>
      <c r="I41" s="52"/>
      <c r="J41" s="34">
        <v>1</v>
      </c>
      <c r="K41" s="34">
        <v>1</v>
      </c>
      <c r="L41" s="34">
        <v>1</v>
      </c>
      <c r="N41" s="52"/>
      <c r="O41" s="34">
        <f t="shared" si="29"/>
        <v>1</v>
      </c>
      <c r="P41" s="34">
        <f t="shared" si="30"/>
        <v>1</v>
      </c>
      <c r="Q41" s="52"/>
      <c r="R41" s="32"/>
      <c r="S41" s="32"/>
      <c r="T41" s="32"/>
      <c r="U41" s="32"/>
      <c r="V41" s="32"/>
      <c r="W41" s="32"/>
      <c r="X41" s="32"/>
      <c r="Y41" s="32"/>
      <c r="Z41" s="32"/>
      <c r="AA41" s="5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</row>
    <row r="42" spans="1:46" s="32" customFormat="1" ht="15.75" customHeight="1">
      <c r="B42" s="125" t="s">
        <v>290</v>
      </c>
      <c r="D42" s="52"/>
      <c r="I42" s="52"/>
      <c r="J42" s="31">
        <v>1</v>
      </c>
      <c r="K42" s="31">
        <v>1</v>
      </c>
      <c r="L42" s="31">
        <v>1</v>
      </c>
      <c r="N42" s="52"/>
      <c r="O42" s="31">
        <f t="shared" si="29"/>
        <v>1</v>
      </c>
      <c r="P42" s="31">
        <f t="shared" si="30"/>
        <v>1</v>
      </c>
      <c r="Q42" s="52"/>
      <c r="AA42" s="52"/>
    </row>
    <row r="43" spans="1:46" s="35" customFormat="1" ht="15.75" customHeight="1">
      <c r="A43" s="32"/>
      <c r="B43" s="110" t="s">
        <v>292</v>
      </c>
      <c r="D43" s="52"/>
      <c r="I43" s="52"/>
      <c r="J43" s="34">
        <v>1</v>
      </c>
      <c r="K43" s="34">
        <v>1</v>
      </c>
      <c r="L43" s="34">
        <v>1</v>
      </c>
      <c r="M43" s="34">
        <v>1</v>
      </c>
      <c r="N43" s="53"/>
      <c r="O43" s="34">
        <f t="shared" si="29"/>
        <v>1</v>
      </c>
      <c r="P43" s="34">
        <f t="shared" si="30"/>
        <v>1</v>
      </c>
      <c r="Q43" s="52"/>
      <c r="R43" s="32"/>
      <c r="S43" s="32"/>
      <c r="T43" s="32"/>
      <c r="U43" s="32"/>
      <c r="V43" s="32"/>
      <c r="W43" s="32"/>
      <c r="X43" s="32"/>
      <c r="Y43" s="32"/>
      <c r="Z43" s="32"/>
      <c r="AA43" s="5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1:46" s="32" customFormat="1" ht="15.75" customHeight="1">
      <c r="B44" s="126" t="s">
        <v>294</v>
      </c>
      <c r="D44" s="52"/>
      <c r="I44" s="52"/>
      <c r="J44" s="31">
        <v>1</v>
      </c>
      <c r="K44" s="31">
        <v>1</v>
      </c>
      <c r="L44" s="31">
        <v>1</v>
      </c>
      <c r="M44" s="31">
        <v>1</v>
      </c>
      <c r="N44" s="53"/>
      <c r="O44" s="31">
        <f t="shared" si="29"/>
        <v>1</v>
      </c>
      <c r="P44" s="31">
        <f t="shared" si="30"/>
        <v>1</v>
      </c>
      <c r="Q44" s="52"/>
      <c r="AA44" s="52"/>
    </row>
    <row r="45" spans="1:46" s="35" customFormat="1" ht="15.75" customHeight="1">
      <c r="A45" s="32"/>
      <c r="B45" s="113" t="s">
        <v>301</v>
      </c>
      <c r="D45" s="52"/>
      <c r="I45" s="52"/>
      <c r="J45" s="34">
        <v>1</v>
      </c>
      <c r="K45" s="34">
        <v>1</v>
      </c>
      <c r="L45" s="34">
        <v>1</v>
      </c>
      <c r="N45" s="52"/>
      <c r="O45" s="34">
        <f t="shared" si="29"/>
        <v>1</v>
      </c>
      <c r="P45" s="34">
        <f t="shared" si="30"/>
        <v>1</v>
      </c>
      <c r="Q45" s="52"/>
      <c r="R45" s="32"/>
      <c r="S45" s="32"/>
      <c r="T45" s="32"/>
      <c r="U45" s="32"/>
      <c r="V45" s="32"/>
      <c r="W45" s="32"/>
      <c r="X45" s="32"/>
      <c r="Y45" s="32"/>
      <c r="Z45" s="32"/>
      <c r="AA45" s="5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1:46" s="32" customFormat="1" ht="15.75" customHeight="1">
      <c r="B46" s="125" t="s">
        <v>299</v>
      </c>
      <c r="D46" s="52"/>
      <c r="I46" s="52"/>
      <c r="J46" s="31">
        <v>1</v>
      </c>
      <c r="K46" s="31">
        <v>1</v>
      </c>
      <c r="L46" s="31">
        <v>1</v>
      </c>
      <c r="M46" s="31">
        <v>1</v>
      </c>
      <c r="N46" s="53"/>
      <c r="O46" s="31">
        <f t="shared" si="29"/>
        <v>1</v>
      </c>
      <c r="P46" s="31">
        <f t="shared" si="30"/>
        <v>1</v>
      </c>
      <c r="Q46" s="52"/>
      <c r="AA46" s="52"/>
    </row>
    <row r="47" spans="1:46" s="35" customFormat="1" ht="15.75" customHeight="1">
      <c r="A47" s="32"/>
      <c r="B47" s="113" t="s">
        <v>297</v>
      </c>
      <c r="D47" s="52"/>
      <c r="I47" s="52"/>
      <c r="J47" s="34">
        <v>1</v>
      </c>
      <c r="K47" s="34">
        <v>1</v>
      </c>
      <c r="L47" s="34">
        <v>1</v>
      </c>
      <c r="N47" s="52"/>
      <c r="O47" s="34">
        <f t="shared" si="29"/>
        <v>1</v>
      </c>
      <c r="P47" s="34">
        <f t="shared" si="30"/>
        <v>1</v>
      </c>
      <c r="Q47" s="52"/>
      <c r="R47" s="32"/>
      <c r="S47" s="32"/>
      <c r="T47" s="32"/>
      <c r="U47" s="32"/>
      <c r="V47" s="32"/>
      <c r="W47" s="32"/>
      <c r="X47" s="32"/>
      <c r="Y47" s="32"/>
      <c r="Z47" s="32"/>
      <c r="AA47" s="5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1:46" s="32" customFormat="1" ht="15.75" customHeight="1">
      <c r="B48" s="125" t="s">
        <v>306</v>
      </c>
      <c r="D48" s="52"/>
      <c r="I48" s="52"/>
      <c r="J48" s="31">
        <v>1</v>
      </c>
      <c r="K48" s="31">
        <v>1</v>
      </c>
      <c r="L48" s="31">
        <v>1</v>
      </c>
      <c r="M48" s="31">
        <v>1</v>
      </c>
      <c r="N48" s="53"/>
      <c r="O48" s="31">
        <f t="shared" si="29"/>
        <v>1</v>
      </c>
      <c r="P48" s="31">
        <f t="shared" si="30"/>
        <v>1</v>
      </c>
      <c r="Q48" s="52"/>
      <c r="AA48" s="52"/>
    </row>
    <row r="49" spans="1:46" s="35" customFormat="1" ht="15.75" customHeight="1">
      <c r="A49" s="32"/>
      <c r="B49" s="113" t="s">
        <v>284</v>
      </c>
      <c r="D49" s="52"/>
      <c r="I49" s="52"/>
      <c r="J49" s="34">
        <v>1</v>
      </c>
      <c r="K49" s="34">
        <v>1</v>
      </c>
      <c r="L49" s="34">
        <v>1</v>
      </c>
      <c r="N49" s="52"/>
      <c r="O49" s="34">
        <f t="shared" si="29"/>
        <v>1</v>
      </c>
      <c r="P49" s="34">
        <f t="shared" si="30"/>
        <v>1</v>
      </c>
      <c r="Q49" s="52"/>
      <c r="R49" s="32"/>
      <c r="S49" s="32"/>
      <c r="T49" s="32"/>
      <c r="U49" s="32"/>
      <c r="V49" s="32"/>
      <c r="W49" s="32"/>
      <c r="X49" s="32"/>
      <c r="Y49" s="32"/>
      <c r="Z49" s="32"/>
      <c r="AA49" s="5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1:46" s="32" customFormat="1" ht="15.75" customHeight="1">
      <c r="B50" s="125" t="s">
        <v>309</v>
      </c>
      <c r="D50" s="52"/>
      <c r="I50" s="52"/>
      <c r="J50" s="31">
        <v>1</v>
      </c>
      <c r="K50" s="31">
        <v>1</v>
      </c>
      <c r="L50" s="31">
        <v>1</v>
      </c>
      <c r="N50" s="52"/>
      <c r="O50" s="31">
        <f t="shared" si="29"/>
        <v>1</v>
      </c>
      <c r="P50" s="31">
        <f t="shared" si="30"/>
        <v>1</v>
      </c>
      <c r="Q50" s="52"/>
      <c r="AA50" s="52"/>
    </row>
    <row r="51" spans="1:46" s="35" customFormat="1" ht="15.75" customHeight="1">
      <c r="A51" s="32"/>
      <c r="B51" s="113" t="s">
        <v>311</v>
      </c>
      <c r="D51" s="52"/>
      <c r="I51" s="52"/>
      <c r="J51" s="34">
        <v>1</v>
      </c>
      <c r="K51" s="34">
        <v>1</v>
      </c>
      <c r="L51" s="34">
        <v>1</v>
      </c>
      <c r="N51" s="52"/>
      <c r="O51" s="34">
        <f t="shared" si="29"/>
        <v>1</v>
      </c>
      <c r="P51" s="34">
        <f t="shared" si="30"/>
        <v>1</v>
      </c>
      <c r="Q51" s="52"/>
      <c r="R51" s="32"/>
      <c r="S51" s="32"/>
      <c r="T51" s="32"/>
      <c r="U51" s="32"/>
      <c r="V51" s="32"/>
      <c r="W51" s="32"/>
      <c r="X51" s="32"/>
      <c r="Y51" s="32"/>
      <c r="Z51" s="32"/>
      <c r="AA51" s="5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1:46" s="32" customFormat="1" ht="15.75" customHeight="1">
      <c r="B52" s="125" t="s">
        <v>315</v>
      </c>
      <c r="D52" s="52"/>
      <c r="I52" s="52"/>
      <c r="J52" s="31">
        <v>1</v>
      </c>
      <c r="K52" s="31">
        <v>1</v>
      </c>
      <c r="L52" s="31">
        <v>1</v>
      </c>
      <c r="N52" s="52"/>
      <c r="O52" s="31">
        <f t="shared" si="29"/>
        <v>1</v>
      </c>
      <c r="P52" s="31">
        <f t="shared" si="30"/>
        <v>1</v>
      </c>
      <c r="Q52" s="52"/>
      <c r="AA52" s="52"/>
    </row>
    <row r="53" spans="1:46" s="35" customFormat="1" ht="15.75" customHeight="1">
      <c r="A53" s="32"/>
      <c r="B53" s="113" t="s">
        <v>317</v>
      </c>
      <c r="D53" s="52"/>
      <c r="I53" s="52"/>
      <c r="J53" s="34">
        <v>1</v>
      </c>
      <c r="K53" s="34">
        <v>1</v>
      </c>
      <c r="L53" s="34">
        <v>1</v>
      </c>
      <c r="N53" s="52"/>
      <c r="O53" s="34">
        <f t="shared" si="29"/>
        <v>1</v>
      </c>
      <c r="P53" s="34">
        <f t="shared" si="30"/>
        <v>1</v>
      </c>
      <c r="Q53" s="52"/>
      <c r="R53" s="32"/>
      <c r="S53" s="32"/>
      <c r="T53" s="32"/>
      <c r="U53" s="32"/>
      <c r="V53" s="32"/>
      <c r="W53" s="32"/>
      <c r="X53" s="32"/>
      <c r="Y53" s="32"/>
      <c r="Z53" s="32"/>
      <c r="AA53" s="5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1:46" s="32" customFormat="1" ht="15.75" customHeight="1">
      <c r="B54" s="125" t="s">
        <v>319</v>
      </c>
      <c r="D54" s="52"/>
      <c r="I54" s="52"/>
      <c r="J54" s="31">
        <v>1</v>
      </c>
      <c r="K54" s="31">
        <v>1</v>
      </c>
      <c r="L54" s="31">
        <v>1</v>
      </c>
      <c r="M54" s="31">
        <v>1</v>
      </c>
      <c r="N54" s="53"/>
      <c r="O54" s="31">
        <f t="shared" si="29"/>
        <v>1</v>
      </c>
      <c r="P54" s="31">
        <f t="shared" si="30"/>
        <v>1</v>
      </c>
      <c r="Q54" s="52"/>
      <c r="AA54" s="52"/>
    </row>
    <row r="55" spans="1:46" s="35" customFormat="1" ht="15.75" customHeight="1">
      <c r="A55" s="32"/>
      <c r="B55" s="113" t="s">
        <v>321</v>
      </c>
      <c r="D55" s="52"/>
      <c r="I55" s="52"/>
      <c r="J55" s="34">
        <v>1</v>
      </c>
      <c r="K55" s="34">
        <v>1</v>
      </c>
      <c r="L55" s="34">
        <v>1</v>
      </c>
      <c r="N55" s="52"/>
      <c r="O55" s="34">
        <f t="shared" si="29"/>
        <v>1</v>
      </c>
      <c r="P55" s="34">
        <f t="shared" si="30"/>
        <v>1</v>
      </c>
      <c r="Q55" s="52"/>
      <c r="R55" s="32"/>
      <c r="S55" s="32"/>
      <c r="T55" s="32"/>
      <c r="U55" s="32"/>
      <c r="V55" s="32"/>
      <c r="W55" s="32"/>
      <c r="X55" s="32"/>
      <c r="Y55" s="32"/>
      <c r="Z55" s="32"/>
      <c r="AA55" s="5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</row>
    <row r="56" spans="1:46" s="32" customFormat="1" ht="15.75" customHeight="1">
      <c r="B56" s="125" t="s">
        <v>323</v>
      </c>
      <c r="D56" s="52"/>
      <c r="I56" s="52"/>
      <c r="J56" s="31">
        <v>1</v>
      </c>
      <c r="K56" s="31">
        <v>1</v>
      </c>
      <c r="L56" s="31">
        <v>1</v>
      </c>
      <c r="N56" s="52"/>
      <c r="O56" s="31">
        <f t="shared" si="29"/>
        <v>1</v>
      </c>
      <c r="P56" s="31">
        <f t="shared" si="30"/>
        <v>1</v>
      </c>
      <c r="Q56" s="52"/>
      <c r="AA56" s="52"/>
    </row>
    <row r="57" spans="1:46" s="35" customFormat="1" ht="15.75" customHeight="1">
      <c r="A57" s="32"/>
      <c r="B57" s="113" t="s">
        <v>326</v>
      </c>
      <c r="D57" s="52"/>
      <c r="I57" s="52"/>
      <c r="J57" s="34">
        <v>1</v>
      </c>
      <c r="K57" s="34">
        <v>1</v>
      </c>
      <c r="L57" s="34">
        <v>1</v>
      </c>
      <c r="M57" s="34">
        <v>1</v>
      </c>
      <c r="N57" s="53"/>
      <c r="O57" s="34">
        <f t="shared" si="29"/>
        <v>1</v>
      </c>
      <c r="P57" s="34">
        <f t="shared" si="30"/>
        <v>1</v>
      </c>
      <c r="Q57" s="52"/>
      <c r="R57" s="32"/>
      <c r="S57" s="32"/>
      <c r="T57" s="32"/>
      <c r="U57" s="32"/>
      <c r="V57" s="32"/>
      <c r="W57" s="32"/>
      <c r="X57" s="32"/>
      <c r="Y57" s="32"/>
      <c r="Z57" s="32"/>
      <c r="AA57" s="5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1:46" s="32" customFormat="1" ht="15.75" customHeight="1">
      <c r="B58" s="125" t="s">
        <v>328</v>
      </c>
      <c r="D58" s="52"/>
      <c r="I58" s="52"/>
      <c r="J58" s="31">
        <v>1</v>
      </c>
      <c r="K58" s="31">
        <v>1</v>
      </c>
      <c r="L58" s="31">
        <v>1</v>
      </c>
      <c r="M58" s="31">
        <v>1</v>
      </c>
      <c r="N58" s="53"/>
      <c r="O58" s="31">
        <f t="shared" si="29"/>
        <v>1</v>
      </c>
      <c r="P58" s="31">
        <f t="shared" si="30"/>
        <v>1</v>
      </c>
      <c r="Q58" s="52"/>
      <c r="AA58" s="52"/>
    </row>
    <row r="59" spans="1:46" s="35" customFormat="1" ht="15.75" customHeight="1">
      <c r="A59" s="32"/>
      <c r="B59" s="113" t="s">
        <v>303</v>
      </c>
      <c r="D59" s="52"/>
      <c r="I59" s="52"/>
      <c r="J59" s="34">
        <v>1</v>
      </c>
      <c r="K59" s="34">
        <v>1</v>
      </c>
      <c r="L59" s="34">
        <v>1</v>
      </c>
      <c r="M59" s="34">
        <v>1</v>
      </c>
      <c r="N59" s="53"/>
      <c r="O59" s="34">
        <f t="shared" si="29"/>
        <v>1</v>
      </c>
      <c r="P59" s="34">
        <f t="shared" si="30"/>
        <v>1</v>
      </c>
      <c r="Q59" s="52"/>
      <c r="R59" s="32"/>
      <c r="S59" s="32"/>
      <c r="T59" s="32"/>
      <c r="U59" s="32"/>
      <c r="V59" s="32"/>
      <c r="W59" s="32"/>
      <c r="X59" s="32"/>
      <c r="Y59" s="32"/>
      <c r="Z59" s="32"/>
      <c r="AA59" s="5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1:46" s="32" customFormat="1" ht="15.75" customHeight="1">
      <c r="B60" s="125" t="s">
        <v>371</v>
      </c>
      <c r="D60" s="52"/>
      <c r="I60" s="52"/>
      <c r="M60" s="31"/>
      <c r="N60" s="53"/>
      <c r="O60" s="31"/>
      <c r="P60" s="31"/>
      <c r="Q60" s="52"/>
      <c r="AA60" s="52"/>
    </row>
    <row r="61" spans="1:46" s="35" customFormat="1" ht="15.75" customHeight="1">
      <c r="A61" s="32"/>
      <c r="B61" s="113" t="s">
        <v>372</v>
      </c>
      <c r="D61" s="52"/>
      <c r="I61" s="52"/>
      <c r="N61" s="52"/>
      <c r="Q61" s="52"/>
      <c r="R61" s="32"/>
      <c r="S61" s="32"/>
      <c r="T61" s="32"/>
      <c r="U61" s="32"/>
      <c r="V61" s="32"/>
      <c r="W61" s="32"/>
      <c r="X61" s="32"/>
      <c r="Y61" s="32"/>
      <c r="Z61" s="32"/>
      <c r="AA61" s="5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1:46" s="32" customFormat="1" ht="15.75" customHeight="1">
      <c r="B62" s="125" t="s">
        <v>286</v>
      </c>
      <c r="D62" s="52"/>
      <c r="I62" s="52"/>
      <c r="J62" s="31">
        <v>1</v>
      </c>
      <c r="K62" s="31">
        <v>1</v>
      </c>
      <c r="L62" s="31">
        <v>1</v>
      </c>
      <c r="M62" s="31">
        <v>1</v>
      </c>
      <c r="N62" s="53"/>
      <c r="O62" s="31">
        <f>AVERAGE(J62:M62)</f>
        <v>1</v>
      </c>
      <c r="P62" s="31">
        <f>O62</f>
        <v>1</v>
      </c>
      <c r="Q62" s="52"/>
      <c r="AA62" s="52"/>
    </row>
    <row r="63" spans="1:46" s="32" customFormat="1" ht="6" customHeight="1">
      <c r="B63" s="125"/>
      <c r="D63" s="52"/>
      <c r="I63" s="52"/>
      <c r="J63" s="31"/>
      <c r="K63" s="31"/>
      <c r="L63" s="31"/>
      <c r="M63" s="31"/>
      <c r="N63" s="53"/>
      <c r="O63" s="31"/>
      <c r="P63" s="31"/>
      <c r="Q63" s="52"/>
      <c r="AA63" s="52"/>
    </row>
    <row r="64" spans="1:46" s="32" customFormat="1">
      <c r="B64" s="125"/>
      <c r="D64" s="52"/>
      <c r="I64" s="52"/>
      <c r="J64" s="31"/>
      <c r="K64" s="31"/>
      <c r="L64" s="31"/>
      <c r="M64" s="178" t="s">
        <v>1032</v>
      </c>
      <c r="N64" s="52"/>
      <c r="O64" s="177">
        <f>MEDIAN(O37:O59)</f>
        <v>1</v>
      </c>
      <c r="P64" s="177">
        <f>MEDIAN(P37:P59)</f>
        <v>1</v>
      </c>
      <c r="Q64" s="52"/>
      <c r="AA64" s="52"/>
    </row>
    <row r="65" spans="1:46" s="32" customFormat="1">
      <c r="D65" s="52"/>
      <c r="I65" s="52"/>
      <c r="M65" s="178" t="s">
        <v>1033</v>
      </c>
      <c r="N65" s="52"/>
      <c r="O65" s="177">
        <f>AVERAGE(O37:O59)</f>
        <v>1</v>
      </c>
      <c r="P65" s="177">
        <f>AVERAGE(P37:P59)</f>
        <v>1</v>
      </c>
      <c r="Q65" s="52"/>
      <c r="AA65" s="52"/>
    </row>
    <row r="66" spans="1:46" s="32" customFormat="1">
      <c r="D66" s="52"/>
      <c r="I66" s="52"/>
      <c r="M66" s="178"/>
      <c r="N66" s="52"/>
      <c r="O66" s="177"/>
      <c r="P66" s="177"/>
      <c r="Q66" s="52"/>
      <c r="AA66" s="52"/>
    </row>
    <row r="67" spans="1:46" s="32" customFormat="1">
      <c r="D67" s="52"/>
      <c r="I67" s="52"/>
      <c r="J67" s="180" t="s">
        <v>264</v>
      </c>
      <c r="K67" s="180" t="s">
        <v>265</v>
      </c>
      <c r="L67" s="180" t="s">
        <v>266</v>
      </c>
      <c r="M67" s="180" t="s">
        <v>357</v>
      </c>
      <c r="N67" s="52"/>
      <c r="Q67" s="52"/>
      <c r="AA67" s="52"/>
    </row>
    <row r="68" spans="1:46" s="32" customFormat="1" ht="14.25">
      <c r="D68" s="52"/>
      <c r="I68" s="52"/>
      <c r="J68" s="141" t="s">
        <v>274</v>
      </c>
      <c r="K68" s="141" t="s">
        <v>274</v>
      </c>
      <c r="L68" s="141" t="s">
        <v>274</v>
      </c>
      <c r="M68" s="141" t="s">
        <v>361</v>
      </c>
      <c r="N68" s="52"/>
      <c r="Q68" s="52"/>
      <c r="AA68" s="52"/>
    </row>
    <row r="69" spans="1:46" s="40" customFormat="1" ht="16.5" customHeight="1">
      <c r="B69" s="178" t="s">
        <v>379</v>
      </c>
      <c r="D69" s="54"/>
      <c r="I69" s="54"/>
      <c r="J69" s="177">
        <v>2.0470162748643763</v>
      </c>
      <c r="K69" s="177">
        <v>2.2576687116564416</v>
      </c>
      <c r="L69" s="177">
        <v>1.7520259319286873</v>
      </c>
      <c r="N69" s="183"/>
      <c r="O69" s="177">
        <f t="shared" ref="O69" si="31">AVERAGE(J69:M69)</f>
        <v>2.0189036394831685</v>
      </c>
      <c r="P69" s="177">
        <f>O69</f>
        <v>2.0189036394831685</v>
      </c>
      <c r="Q69" s="54"/>
      <c r="AA69" s="54"/>
    </row>
    <row r="70" spans="1:46" s="32" customFormat="1" ht="15.75" customHeight="1">
      <c r="B70" s="122" t="s">
        <v>279</v>
      </c>
      <c r="D70" s="52"/>
      <c r="I70" s="52"/>
      <c r="J70" s="31">
        <v>2.1887871853546912</v>
      </c>
      <c r="K70" s="31">
        <v>1.9374560787069572</v>
      </c>
      <c r="L70" s="31">
        <v>1.642072213500785</v>
      </c>
      <c r="M70" s="31">
        <v>2.8055555555555558</v>
      </c>
      <c r="N70" s="52"/>
      <c r="O70" s="31">
        <f t="shared" ref="O70:O91" si="32">AVERAGE(J70:M70)</f>
        <v>2.1434677582794972</v>
      </c>
      <c r="P70" s="31">
        <f>AVERAGE(J70:L70)</f>
        <v>1.9227718258541444</v>
      </c>
      <c r="Q70" s="52"/>
      <c r="AA70" s="52"/>
    </row>
    <row r="71" spans="1:46" s="35" customFormat="1" ht="15.75" customHeight="1">
      <c r="A71" s="32"/>
      <c r="B71" s="110" t="s">
        <v>313</v>
      </c>
      <c r="D71" s="52"/>
      <c r="I71" s="52"/>
      <c r="J71" s="34">
        <v>1.8375262054507338</v>
      </c>
      <c r="K71" s="34">
        <v>1.5244444444444445</v>
      </c>
      <c r="L71" s="34">
        <v>1.9661016949152543</v>
      </c>
      <c r="N71" s="52"/>
      <c r="O71" s="34">
        <f t="shared" si="32"/>
        <v>1.7760241149368108</v>
      </c>
      <c r="P71" s="34">
        <f>O71</f>
        <v>1.7760241149368108</v>
      </c>
      <c r="Q71" s="52"/>
      <c r="R71" s="32"/>
      <c r="S71" s="32"/>
      <c r="T71" s="32"/>
      <c r="U71" s="32"/>
      <c r="V71" s="32"/>
      <c r="W71" s="32"/>
      <c r="X71" s="32"/>
      <c r="Y71" s="32"/>
      <c r="Z71" s="32"/>
      <c r="AA71" s="5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1:46" s="32" customFormat="1" ht="15.75" customHeight="1">
      <c r="B72" s="125" t="s">
        <v>282</v>
      </c>
      <c r="D72" s="52"/>
      <c r="I72" s="52"/>
      <c r="J72" s="31">
        <v>2.9613601236476041</v>
      </c>
      <c r="K72" s="31">
        <v>2.915862068965517</v>
      </c>
      <c r="L72" s="31">
        <v>1.3676470588235294</v>
      </c>
      <c r="N72" s="52"/>
      <c r="O72" s="31">
        <f t="shared" si="32"/>
        <v>2.4149564171455502</v>
      </c>
      <c r="P72" s="31">
        <f>AVERAGE(J72:K72)</f>
        <v>2.9386110963065608</v>
      </c>
      <c r="Q72" s="52"/>
      <c r="AA72" s="52"/>
    </row>
    <row r="73" spans="1:46" s="35" customFormat="1" ht="15.75" customHeight="1">
      <c r="A73" s="32"/>
      <c r="B73" s="113" t="s">
        <v>288</v>
      </c>
      <c r="D73" s="52"/>
      <c r="I73" s="52"/>
      <c r="J73" s="34">
        <v>2.647679324894515</v>
      </c>
      <c r="K73" s="34">
        <v>2.9558823529411766</v>
      </c>
      <c r="L73" s="34">
        <v>2.0864406779661016</v>
      </c>
      <c r="N73" s="52"/>
      <c r="O73" s="34">
        <f t="shared" si="32"/>
        <v>2.5633341186005976</v>
      </c>
      <c r="P73" s="34">
        <f t="shared" ref="P73:P77" si="33">O73</f>
        <v>2.5633341186005976</v>
      </c>
      <c r="Q73" s="52"/>
      <c r="R73" s="32"/>
      <c r="S73" s="32"/>
      <c r="T73" s="32"/>
      <c r="U73" s="32"/>
      <c r="V73" s="32"/>
      <c r="W73" s="32"/>
      <c r="X73" s="32"/>
      <c r="Y73" s="32"/>
      <c r="Z73" s="32"/>
      <c r="AA73" s="5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</row>
    <row r="74" spans="1:46" s="32" customFormat="1" ht="15.75" customHeight="1">
      <c r="B74" s="125" t="s">
        <v>290</v>
      </c>
      <c r="D74" s="52"/>
      <c r="I74" s="52"/>
      <c r="J74" s="31">
        <v>1.968</v>
      </c>
      <c r="K74" s="31">
        <v>1.7673888255416192</v>
      </c>
      <c r="L74" s="31">
        <v>1.3851744186046511</v>
      </c>
      <c r="N74" s="52"/>
      <c r="O74" s="31">
        <f t="shared" si="32"/>
        <v>1.7068544147154234</v>
      </c>
      <c r="P74" s="31">
        <f t="shared" si="33"/>
        <v>1.7068544147154234</v>
      </c>
      <c r="Q74" s="52"/>
      <c r="AA74" s="52"/>
    </row>
    <row r="75" spans="1:46" s="35" customFormat="1" ht="15.75" customHeight="1">
      <c r="A75" s="32"/>
      <c r="B75" s="110" t="s">
        <v>292</v>
      </c>
      <c r="D75" s="52"/>
      <c r="I75" s="52"/>
      <c r="J75" s="34">
        <v>1.6142857142857143</v>
      </c>
      <c r="K75" s="34">
        <v>1.5676429567642958</v>
      </c>
      <c r="L75" s="34">
        <v>1.353356890459364</v>
      </c>
      <c r="M75" s="34">
        <v>1.4252873563218391</v>
      </c>
      <c r="N75" s="53"/>
      <c r="O75" s="34">
        <f t="shared" si="32"/>
        <v>1.4901432294578032</v>
      </c>
      <c r="P75" s="34">
        <f t="shared" si="33"/>
        <v>1.4901432294578032</v>
      </c>
      <c r="Q75" s="52"/>
      <c r="R75" s="32"/>
      <c r="S75" s="32"/>
      <c r="T75" s="32"/>
      <c r="U75" s="32"/>
      <c r="V75" s="32"/>
      <c r="W75" s="32"/>
      <c r="X75" s="32"/>
      <c r="Y75" s="32"/>
      <c r="Z75" s="32"/>
      <c r="AA75" s="5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</row>
    <row r="76" spans="1:46" s="32" customFormat="1" ht="15.75" customHeight="1">
      <c r="B76" s="126" t="s">
        <v>294</v>
      </c>
      <c r="D76" s="52"/>
      <c r="I76" s="52"/>
      <c r="J76" s="31">
        <v>1.6013001083423619</v>
      </c>
      <c r="K76" s="31">
        <v>2.0875536480686696</v>
      </c>
      <c r="L76" s="31">
        <v>1.4245754245754245</v>
      </c>
      <c r="M76" s="31">
        <v>1.9715762273901809</v>
      </c>
      <c r="N76" s="53"/>
      <c r="O76" s="31">
        <f t="shared" si="32"/>
        <v>1.7712513520941593</v>
      </c>
      <c r="P76" s="31">
        <f t="shared" si="33"/>
        <v>1.7712513520941593</v>
      </c>
      <c r="Q76" s="52"/>
      <c r="AA76" s="52"/>
    </row>
    <row r="77" spans="1:46" s="35" customFormat="1" ht="15.75" customHeight="1">
      <c r="A77" s="32"/>
      <c r="B77" s="113" t="s">
        <v>301</v>
      </c>
      <c r="D77" s="52"/>
      <c r="I77" s="52"/>
      <c r="J77" s="34">
        <v>2.2087286527514229</v>
      </c>
      <c r="K77" s="34">
        <v>2.4785522788203753</v>
      </c>
      <c r="L77" s="34">
        <v>2.0946745562130178</v>
      </c>
      <c r="N77" s="52"/>
      <c r="O77" s="34">
        <f t="shared" si="32"/>
        <v>2.2606518292616058</v>
      </c>
      <c r="P77" s="34">
        <f t="shared" si="33"/>
        <v>2.2606518292616058</v>
      </c>
      <c r="Q77" s="52"/>
      <c r="R77" s="32"/>
      <c r="S77" s="32"/>
      <c r="T77" s="32"/>
      <c r="U77" s="32"/>
      <c r="V77" s="32"/>
      <c r="W77" s="32"/>
      <c r="X77" s="32"/>
      <c r="Y77" s="32"/>
      <c r="Z77" s="32"/>
      <c r="AA77" s="5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</row>
    <row r="78" spans="1:46" s="32" customFormat="1" ht="15.75" customHeight="1">
      <c r="B78" s="125" t="s">
        <v>299</v>
      </c>
      <c r="D78" s="52"/>
      <c r="I78" s="52"/>
      <c r="J78" s="31">
        <v>4.6675257731958766</v>
      </c>
      <c r="K78" s="31">
        <v>4.5389830508474578</v>
      </c>
      <c r="L78" s="31">
        <v>2.028</v>
      </c>
      <c r="M78" s="31">
        <v>1.6823529411764706</v>
      </c>
      <c r="N78" s="53"/>
      <c r="O78" s="31">
        <f t="shared" si="32"/>
        <v>3.2292154413049512</v>
      </c>
      <c r="P78" s="31">
        <f>AVERAGE(J78:L78)</f>
        <v>3.7448362746811115</v>
      </c>
      <c r="Q78" s="52"/>
      <c r="AA78" s="52"/>
    </row>
    <row r="79" spans="1:46" s="35" customFormat="1" ht="15.75" customHeight="1">
      <c r="A79" s="32"/>
      <c r="B79" s="113" t="s">
        <v>297</v>
      </c>
      <c r="D79" s="52"/>
      <c r="I79" s="52"/>
      <c r="J79" s="34">
        <v>2.4353182751540041</v>
      </c>
      <c r="K79" s="34">
        <v>2.3455782312925169</v>
      </c>
      <c r="L79" s="34">
        <v>2.0150375939849625</v>
      </c>
      <c r="N79" s="52"/>
      <c r="O79" s="34">
        <f t="shared" si="32"/>
        <v>2.2653113668104941</v>
      </c>
      <c r="P79" s="34">
        <f t="shared" ref="P79:P91" si="34">O79</f>
        <v>2.2653113668104941</v>
      </c>
      <c r="Q79" s="52"/>
      <c r="R79" s="32"/>
      <c r="S79" s="32"/>
      <c r="T79" s="32"/>
      <c r="U79" s="32"/>
      <c r="V79" s="32"/>
      <c r="W79" s="32"/>
      <c r="X79" s="32"/>
      <c r="Y79" s="32"/>
      <c r="Z79" s="32"/>
      <c r="AA79" s="5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1:46" s="32" customFormat="1" ht="15.75" customHeight="1">
      <c r="B80" s="125" t="s">
        <v>306</v>
      </c>
      <c r="D80" s="52"/>
      <c r="I80" s="52"/>
      <c r="J80" s="31">
        <v>1.7221556886227545</v>
      </c>
      <c r="K80" s="31">
        <v>2.2827763496143958</v>
      </c>
      <c r="L80" s="31">
        <v>2.0606860158311346</v>
      </c>
      <c r="M80" s="31">
        <v>1.4487804878048782</v>
      </c>
      <c r="N80" s="53"/>
      <c r="O80" s="31">
        <f t="shared" si="32"/>
        <v>1.8785996354682908</v>
      </c>
      <c r="P80" s="31">
        <f t="shared" si="34"/>
        <v>1.8785996354682908</v>
      </c>
      <c r="Q80" s="52"/>
      <c r="AA80" s="52"/>
    </row>
    <row r="81" spans="1:46" s="35" customFormat="1" ht="15.75" customHeight="1">
      <c r="A81" s="32"/>
      <c r="B81" s="113" t="s">
        <v>284</v>
      </c>
      <c r="D81" s="52"/>
      <c r="I81" s="52"/>
      <c r="J81" s="34">
        <v>2.8048387096774192</v>
      </c>
      <c r="K81" s="34">
        <v>2.3539915966386555</v>
      </c>
      <c r="L81" s="34">
        <v>2.129360465116279</v>
      </c>
      <c r="N81" s="52"/>
      <c r="O81" s="34">
        <f t="shared" si="32"/>
        <v>2.4293969238107844</v>
      </c>
      <c r="P81" s="34">
        <f t="shared" si="34"/>
        <v>2.4293969238107844</v>
      </c>
      <c r="Q81" s="52"/>
      <c r="R81" s="32"/>
      <c r="S81" s="32"/>
      <c r="T81" s="32"/>
      <c r="U81" s="32"/>
      <c r="V81" s="32"/>
      <c r="W81" s="32"/>
      <c r="X81" s="32"/>
      <c r="Y81" s="32"/>
      <c r="Z81" s="32"/>
      <c r="AA81" s="5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1:46" s="32" customFormat="1" ht="15.75" customHeight="1">
      <c r="B82" s="125" t="s">
        <v>309</v>
      </c>
      <c r="D82" s="52"/>
      <c r="I82" s="52"/>
      <c r="J82" s="31">
        <v>2.3368983957219251</v>
      </c>
      <c r="K82" s="31">
        <v>2.8689458689458691</v>
      </c>
      <c r="L82" s="31">
        <v>1.9891107078039927</v>
      </c>
      <c r="N82" s="52"/>
      <c r="O82" s="31">
        <f t="shared" si="32"/>
        <v>2.3983183241572621</v>
      </c>
      <c r="P82" s="31">
        <f t="shared" si="34"/>
        <v>2.3983183241572621</v>
      </c>
      <c r="Q82" s="52"/>
      <c r="AA82" s="52"/>
    </row>
    <row r="83" spans="1:46" s="35" customFormat="1" ht="15.75" customHeight="1">
      <c r="A83" s="32"/>
      <c r="B83" s="113" t="s">
        <v>311</v>
      </c>
      <c r="D83" s="52"/>
      <c r="I83" s="52"/>
      <c r="J83" s="34">
        <v>1.8375262054507338</v>
      </c>
      <c r="K83" s="34">
        <v>1.4889078498293515</v>
      </c>
      <c r="L83" s="34">
        <v>2.7245989304812834</v>
      </c>
      <c r="N83" s="52"/>
      <c r="O83" s="34">
        <f t="shared" si="32"/>
        <v>2.0170109952537896</v>
      </c>
      <c r="P83" s="34">
        <f t="shared" si="34"/>
        <v>2.0170109952537896</v>
      </c>
      <c r="Q83" s="52"/>
      <c r="R83" s="32"/>
      <c r="S83" s="32"/>
      <c r="T83" s="32"/>
      <c r="U83" s="32"/>
      <c r="V83" s="32"/>
      <c r="W83" s="32"/>
      <c r="X83" s="32"/>
      <c r="Y83" s="32"/>
      <c r="Z83" s="32"/>
      <c r="AA83" s="5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1:46" s="32" customFormat="1" ht="15.75" customHeight="1">
      <c r="B84" s="125" t="s">
        <v>315</v>
      </c>
      <c r="D84" s="52"/>
      <c r="I84" s="52"/>
      <c r="J84" s="31">
        <v>2.0467836257309941</v>
      </c>
      <c r="K84" s="31">
        <v>2.0493827160493829</v>
      </c>
      <c r="L84" s="31">
        <v>2.3071748878923768</v>
      </c>
      <c r="N84" s="52"/>
      <c r="O84" s="31">
        <f t="shared" si="32"/>
        <v>2.1344470765575845</v>
      </c>
      <c r="P84" s="31">
        <f t="shared" si="34"/>
        <v>2.1344470765575845</v>
      </c>
      <c r="Q84" s="52"/>
      <c r="AA84" s="52"/>
    </row>
    <row r="85" spans="1:46" s="35" customFormat="1" ht="15.75" customHeight="1">
      <c r="A85" s="32"/>
      <c r="B85" s="113" t="s">
        <v>317</v>
      </c>
      <c r="D85" s="52"/>
      <c r="I85" s="52"/>
      <c r="J85" s="34">
        <v>3.5808966861598441</v>
      </c>
      <c r="K85" s="34">
        <v>3.0282485875706215</v>
      </c>
      <c r="L85" s="34">
        <v>2.6234567901234569</v>
      </c>
      <c r="N85" s="52"/>
      <c r="O85" s="34">
        <f t="shared" si="32"/>
        <v>3.0775340212846412</v>
      </c>
      <c r="P85" s="34">
        <f t="shared" si="34"/>
        <v>3.0775340212846412</v>
      </c>
      <c r="Q85" s="52"/>
      <c r="R85" s="32"/>
      <c r="S85" s="32"/>
      <c r="T85" s="32"/>
      <c r="U85" s="32"/>
      <c r="V85" s="32"/>
      <c r="W85" s="32"/>
      <c r="X85" s="32"/>
      <c r="Y85" s="32"/>
      <c r="Z85" s="32"/>
      <c r="AA85" s="5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</row>
    <row r="86" spans="1:46" s="32" customFormat="1" ht="15.75" customHeight="1">
      <c r="B86" s="125" t="s">
        <v>319</v>
      </c>
      <c r="D86" s="52"/>
      <c r="I86" s="52"/>
      <c r="J86" s="31">
        <v>1.9247083775185578</v>
      </c>
      <c r="K86" s="31">
        <v>2.5479582146248814</v>
      </c>
      <c r="L86" s="31">
        <v>2.2228335625859699</v>
      </c>
      <c r="M86" s="31">
        <v>2.7239057239057236</v>
      </c>
      <c r="N86" s="53"/>
      <c r="O86" s="31">
        <f t="shared" si="32"/>
        <v>2.354851469658783</v>
      </c>
      <c r="P86" s="31">
        <f t="shared" si="34"/>
        <v>2.354851469658783</v>
      </c>
      <c r="Q86" s="52"/>
      <c r="AA86" s="52"/>
    </row>
    <row r="87" spans="1:46" s="35" customFormat="1" ht="15.75" customHeight="1">
      <c r="A87" s="32"/>
      <c r="B87" s="113" t="s">
        <v>321</v>
      </c>
      <c r="D87" s="52"/>
      <c r="I87" s="52"/>
      <c r="J87" s="34">
        <v>3.0448430493273544</v>
      </c>
      <c r="K87" s="34">
        <v>2.4954954954954953</v>
      </c>
      <c r="L87" s="34">
        <v>2.2037037037037037</v>
      </c>
      <c r="N87" s="52"/>
      <c r="O87" s="34">
        <f t="shared" si="32"/>
        <v>2.5813474161755181</v>
      </c>
      <c r="P87" s="34">
        <f t="shared" si="34"/>
        <v>2.5813474161755181</v>
      </c>
      <c r="Q87" s="52"/>
      <c r="R87" s="32"/>
      <c r="S87" s="32"/>
      <c r="T87" s="32"/>
      <c r="U87" s="32"/>
      <c r="V87" s="32"/>
      <c r="W87" s="32"/>
      <c r="X87" s="32"/>
      <c r="Y87" s="32"/>
      <c r="Z87" s="32"/>
      <c r="AA87" s="5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</row>
    <row r="88" spans="1:46" s="32" customFormat="1" ht="15.75" customHeight="1">
      <c r="B88" s="125" t="s">
        <v>323</v>
      </c>
      <c r="D88" s="52"/>
      <c r="I88" s="52"/>
      <c r="J88" s="31">
        <v>1.4254966887417218</v>
      </c>
      <c r="K88" s="31">
        <v>1.3674293405114402</v>
      </c>
      <c r="L88" s="31">
        <v>1.4203821656050954</v>
      </c>
      <c r="N88" s="52"/>
      <c r="O88" s="31">
        <f t="shared" si="32"/>
        <v>1.4044360649527523</v>
      </c>
      <c r="P88" s="31">
        <f t="shared" si="34"/>
        <v>1.4044360649527523</v>
      </c>
      <c r="Q88" s="52"/>
      <c r="AA88" s="52"/>
    </row>
    <row r="89" spans="1:46" s="35" customFormat="1" ht="15.75" customHeight="1">
      <c r="A89" s="32"/>
      <c r="B89" s="113" t="s">
        <v>326</v>
      </c>
      <c r="D89" s="52"/>
      <c r="I89" s="52"/>
      <c r="J89" s="34">
        <v>2.9111570247933884</v>
      </c>
      <c r="K89" s="34">
        <v>2.5201729106628243</v>
      </c>
      <c r="L89" s="34">
        <v>2.1602434077079109</v>
      </c>
      <c r="M89" s="34">
        <v>2.4302325581395348</v>
      </c>
      <c r="N89" s="53"/>
      <c r="O89" s="34">
        <f t="shared" si="32"/>
        <v>2.5054514753259145</v>
      </c>
      <c r="P89" s="34">
        <f t="shared" si="34"/>
        <v>2.5054514753259145</v>
      </c>
      <c r="Q89" s="52"/>
      <c r="R89" s="32"/>
      <c r="S89" s="32"/>
      <c r="T89" s="32"/>
      <c r="U89" s="32"/>
      <c r="V89" s="32"/>
      <c r="W89" s="32"/>
      <c r="X89" s="32"/>
      <c r="Y89" s="32"/>
      <c r="Z89" s="32"/>
      <c r="AA89" s="5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</row>
    <row r="90" spans="1:46" s="32" customFormat="1" ht="15.75" customHeight="1">
      <c r="B90" s="125" t="s">
        <v>328</v>
      </c>
      <c r="D90" s="52"/>
      <c r="I90" s="52"/>
      <c r="J90" s="31">
        <v>2.0563909774436091</v>
      </c>
      <c r="K90" s="31">
        <v>2.1491053677932404</v>
      </c>
      <c r="L90" s="31">
        <v>1.812128418549346</v>
      </c>
      <c r="M90" s="31">
        <v>2.3405172413793105</v>
      </c>
      <c r="N90" s="53"/>
      <c r="O90" s="31">
        <f t="shared" si="32"/>
        <v>2.0895355012913761</v>
      </c>
      <c r="P90" s="31">
        <f t="shared" si="34"/>
        <v>2.0895355012913761</v>
      </c>
      <c r="Q90" s="52"/>
      <c r="AA90" s="52"/>
    </row>
    <row r="91" spans="1:46" s="35" customFormat="1" ht="15.75" customHeight="1">
      <c r="A91" s="32"/>
      <c r="B91" s="113" t="s">
        <v>303</v>
      </c>
      <c r="D91" s="52"/>
      <c r="I91" s="52"/>
      <c r="J91" s="34">
        <v>1.9465648854961832</v>
      </c>
      <c r="K91" s="34">
        <v>2.769467213114754</v>
      </c>
      <c r="L91" s="34">
        <v>1.685823754789272</v>
      </c>
      <c r="M91" s="34">
        <v>1.6212121212121211</v>
      </c>
      <c r="N91" s="53"/>
      <c r="O91" s="34">
        <f t="shared" si="32"/>
        <v>2.0057669936530829</v>
      </c>
      <c r="P91" s="34">
        <f t="shared" si="34"/>
        <v>2.0057669936530829</v>
      </c>
      <c r="Q91" s="52"/>
      <c r="R91" s="32"/>
      <c r="S91" s="32"/>
      <c r="T91" s="32"/>
      <c r="U91" s="32"/>
      <c r="V91" s="32"/>
      <c r="W91" s="32"/>
      <c r="X91" s="32"/>
      <c r="Y91" s="32"/>
      <c r="Z91" s="32"/>
      <c r="AA91" s="5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</row>
    <row r="92" spans="1:46" s="32" customFormat="1" ht="15.75" customHeight="1">
      <c r="B92" s="125" t="s">
        <v>371</v>
      </c>
      <c r="D92" s="52"/>
      <c r="I92" s="52"/>
      <c r="M92" s="31"/>
      <c r="N92" s="53"/>
      <c r="O92" s="31"/>
      <c r="P92" s="31"/>
      <c r="Q92" s="52"/>
      <c r="AA92" s="52"/>
    </row>
    <row r="93" spans="1:46" s="35" customFormat="1" ht="15.75" customHeight="1">
      <c r="A93" s="32"/>
      <c r="B93" s="113" t="s">
        <v>372</v>
      </c>
      <c r="D93" s="52"/>
      <c r="I93" s="52"/>
      <c r="N93" s="52"/>
      <c r="Q93" s="52"/>
      <c r="R93" s="32"/>
      <c r="S93" s="32"/>
      <c r="T93" s="32"/>
      <c r="U93" s="32"/>
      <c r="V93" s="32"/>
      <c r="W93" s="32"/>
      <c r="X93" s="32"/>
      <c r="Y93" s="32"/>
      <c r="Z93" s="32"/>
      <c r="AA93" s="5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</row>
    <row r="94" spans="1:46" s="32" customFormat="1" ht="15.75" customHeight="1">
      <c r="B94" s="125" t="s">
        <v>286</v>
      </c>
      <c r="D94" s="52"/>
      <c r="I94" s="52"/>
      <c r="J94" s="31">
        <v>2.0096618357487923</v>
      </c>
      <c r="K94" s="31">
        <v>1.8198074277854195</v>
      </c>
      <c r="L94" s="31">
        <v>1.6310077519379844</v>
      </c>
      <c r="M94" s="31">
        <v>1.976878612716763</v>
      </c>
      <c r="N94" s="53"/>
      <c r="O94" s="31">
        <f>AVERAGE(J94:M94)</f>
        <v>1.8593389070472397</v>
      </c>
      <c r="P94" s="31">
        <f>O94</f>
        <v>1.8593389070472397</v>
      </c>
      <c r="Q94" s="52"/>
      <c r="AA94" s="52"/>
    </row>
    <row r="95" spans="1:46" s="32" customFormat="1" ht="6" customHeight="1">
      <c r="B95" s="125"/>
      <c r="D95" s="52"/>
      <c r="I95" s="52"/>
      <c r="J95" s="31"/>
      <c r="K95" s="31"/>
      <c r="L95" s="31"/>
      <c r="M95" s="31"/>
      <c r="N95" s="53"/>
      <c r="O95" s="31"/>
      <c r="P95" s="31"/>
      <c r="Q95" s="52"/>
      <c r="AA95" s="52"/>
    </row>
    <row r="96" spans="1:46" s="32" customFormat="1">
      <c r="D96" s="52"/>
      <c r="I96" s="52"/>
      <c r="M96" s="40" t="s">
        <v>1032</v>
      </c>
      <c r="N96" s="54"/>
      <c r="O96" s="177">
        <f>MEDIAN(O69:O91)</f>
        <v>2.1434677582794972</v>
      </c>
      <c r="P96" s="177">
        <f>MEDIAN(P69:P91)</f>
        <v>2.1344470765575845</v>
      </c>
      <c r="Q96" s="52"/>
      <c r="AA96" s="52"/>
    </row>
    <row r="97" spans="1:46" s="32" customFormat="1">
      <c r="D97" s="52"/>
      <c r="I97" s="52"/>
      <c r="M97" s="40" t="s">
        <v>1033</v>
      </c>
      <c r="N97" s="54"/>
      <c r="O97" s="177">
        <f>AVERAGE(O69:O91)</f>
        <v>2.1963830252034713</v>
      </c>
      <c r="P97" s="177">
        <f>AVERAGE(P69:P91)</f>
        <v>2.2319734417300721</v>
      </c>
      <c r="Q97" s="52"/>
      <c r="AA97" s="52"/>
    </row>
    <row r="98" spans="1:46" s="32" customFormat="1" ht="14.25">
      <c r="D98" s="52"/>
      <c r="I98" s="52"/>
      <c r="N98" s="52"/>
      <c r="O98" s="31"/>
      <c r="P98" s="31"/>
      <c r="Q98" s="52"/>
      <c r="AA98" s="52"/>
    </row>
    <row r="99" spans="1:46" s="32" customFormat="1">
      <c r="D99" s="52"/>
      <c r="I99" s="52"/>
      <c r="J99" s="180" t="s">
        <v>264</v>
      </c>
      <c r="K99" s="180" t="s">
        <v>265</v>
      </c>
      <c r="L99" s="180" t="s">
        <v>266</v>
      </c>
      <c r="M99" s="180" t="s">
        <v>357</v>
      </c>
      <c r="N99" s="52"/>
      <c r="Q99" s="52"/>
      <c r="AA99" s="52"/>
    </row>
    <row r="100" spans="1:46" s="32" customFormat="1" ht="14.25">
      <c r="D100" s="52"/>
      <c r="I100" s="52"/>
      <c r="J100" s="141" t="s">
        <v>275</v>
      </c>
      <c r="K100" s="141" t="s">
        <v>275</v>
      </c>
      <c r="L100" s="141" t="s">
        <v>275</v>
      </c>
      <c r="M100" s="141" t="s">
        <v>362</v>
      </c>
      <c r="N100" s="52"/>
      <c r="Q100" s="52"/>
      <c r="AA100" s="52"/>
    </row>
    <row r="101" spans="1:46" s="40" customFormat="1" ht="16.5" customHeight="1">
      <c r="B101" s="178" t="s">
        <v>379</v>
      </c>
      <c r="D101" s="54"/>
      <c r="I101" s="54"/>
      <c r="J101" s="177">
        <v>3.0596745027124772</v>
      </c>
      <c r="K101" s="177">
        <v>2.7914110429447851</v>
      </c>
      <c r="L101" s="177">
        <v>2.6304700162074552</v>
      </c>
      <c r="N101" s="183"/>
      <c r="O101" s="177">
        <f t="shared" ref="O101:O123" si="35">AVERAGE(J101:M101)</f>
        <v>2.8271851872882396</v>
      </c>
      <c r="P101" s="177">
        <f>O101</f>
        <v>2.8271851872882396</v>
      </c>
      <c r="Q101" s="54"/>
      <c r="AA101" s="54"/>
    </row>
    <row r="102" spans="1:46" s="32" customFormat="1" ht="15.75" customHeight="1">
      <c r="B102" s="122" t="s">
        <v>279</v>
      </c>
      <c r="D102" s="52"/>
      <c r="I102" s="52"/>
      <c r="J102" s="31">
        <v>2.4382151029748282</v>
      </c>
      <c r="K102" s="31">
        <v>1.7062543921293043</v>
      </c>
      <c r="L102" s="31">
        <v>2.0926216640502355</v>
      </c>
      <c r="M102" s="31">
        <v>3.9325396825396828</v>
      </c>
      <c r="N102" s="52"/>
      <c r="O102" s="31">
        <f t="shared" si="35"/>
        <v>2.5424077104235128</v>
      </c>
      <c r="P102" s="31">
        <f>(J102+K102+L102)/3</f>
        <v>2.0790303863847894</v>
      </c>
      <c r="Q102" s="52"/>
      <c r="AA102" s="52"/>
    </row>
    <row r="103" spans="1:46" s="35" customFormat="1" ht="15.75" customHeight="1">
      <c r="A103" s="32"/>
      <c r="B103" s="110" t="s">
        <v>313</v>
      </c>
      <c r="D103" s="52"/>
      <c r="I103" s="52"/>
      <c r="J103" s="34">
        <v>1.4360587002096437</v>
      </c>
      <c r="K103" s="34">
        <v>1.6222222222222222</v>
      </c>
      <c r="L103" s="34">
        <v>2.2598870056497176</v>
      </c>
      <c r="N103" s="52"/>
      <c r="O103" s="34">
        <f t="shared" si="35"/>
        <v>1.7727226426938614</v>
      </c>
      <c r="P103" s="34">
        <f t="shared" ref="P103:P106" si="36">O103</f>
        <v>1.7727226426938614</v>
      </c>
      <c r="Q103" s="52"/>
      <c r="R103" s="32"/>
      <c r="S103" s="32"/>
      <c r="T103" s="32"/>
      <c r="U103" s="32"/>
      <c r="V103" s="32"/>
      <c r="W103" s="32"/>
      <c r="X103" s="32"/>
      <c r="Y103" s="32"/>
      <c r="Z103" s="32"/>
      <c r="AA103" s="5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</row>
    <row r="104" spans="1:46" s="32" customFormat="1" ht="15.75" customHeight="1">
      <c r="B104" s="125" t="s">
        <v>282</v>
      </c>
      <c r="D104" s="52"/>
      <c r="I104" s="52"/>
      <c r="J104" s="31">
        <v>2.9381761978361669</v>
      </c>
      <c r="K104" s="31">
        <v>2.7158620689655173</v>
      </c>
      <c r="L104" s="31">
        <v>4.12156862745098</v>
      </c>
      <c r="N104" s="52"/>
      <c r="O104" s="31">
        <f t="shared" si="35"/>
        <v>3.2585356314175549</v>
      </c>
      <c r="P104" s="31">
        <f t="shared" si="36"/>
        <v>3.2585356314175549</v>
      </c>
      <c r="Q104" s="52"/>
      <c r="AA104" s="52"/>
    </row>
    <row r="105" spans="1:46" s="35" customFormat="1" ht="15.75" customHeight="1">
      <c r="A105" s="32"/>
      <c r="B105" s="113" t="s">
        <v>288</v>
      </c>
      <c r="D105" s="52"/>
      <c r="I105" s="52"/>
      <c r="J105" s="34">
        <v>3.3164556962025316</v>
      </c>
      <c r="K105" s="34">
        <v>3.4064171122994651</v>
      </c>
      <c r="L105" s="34">
        <v>2.8728813559322033</v>
      </c>
      <c r="N105" s="52"/>
      <c r="O105" s="34">
        <f t="shared" si="35"/>
        <v>3.1985847214780669</v>
      </c>
      <c r="P105" s="34">
        <f t="shared" si="36"/>
        <v>3.1985847214780669</v>
      </c>
      <c r="Q105" s="52"/>
      <c r="R105" s="32"/>
      <c r="S105" s="32"/>
      <c r="T105" s="32"/>
      <c r="U105" s="32"/>
      <c r="V105" s="32"/>
      <c r="W105" s="32"/>
      <c r="X105" s="32"/>
      <c r="Y105" s="32"/>
      <c r="Z105" s="32"/>
      <c r="AA105" s="5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</row>
    <row r="106" spans="1:46" s="32" customFormat="1" ht="15.75" customHeight="1">
      <c r="B106" s="125" t="s">
        <v>290</v>
      </c>
      <c r="D106" s="52"/>
      <c r="I106" s="52"/>
      <c r="J106" s="31">
        <v>2.8368000000000002</v>
      </c>
      <c r="K106" s="31">
        <v>2.4481185860889396</v>
      </c>
      <c r="L106" s="31">
        <v>2.1584302325581395</v>
      </c>
      <c r="N106" s="52"/>
      <c r="O106" s="31">
        <f t="shared" si="35"/>
        <v>2.4811162728823599</v>
      </c>
      <c r="P106" s="31">
        <f t="shared" si="36"/>
        <v>2.4811162728823599</v>
      </c>
      <c r="Q106" s="52"/>
      <c r="AA106" s="52"/>
    </row>
    <row r="107" spans="1:46" s="35" customFormat="1" ht="15.75" customHeight="1">
      <c r="A107" s="32"/>
      <c r="B107" s="110" t="s">
        <v>292</v>
      </c>
      <c r="D107" s="52"/>
      <c r="I107" s="52"/>
      <c r="J107" s="34">
        <v>2.7535714285714286</v>
      </c>
      <c r="K107" s="34">
        <v>2.6443514644351462</v>
      </c>
      <c r="L107" s="34">
        <v>2.5494699646643109</v>
      </c>
      <c r="M107" s="34">
        <v>4.3908045977011492</v>
      </c>
      <c r="N107" s="53"/>
      <c r="O107" s="34">
        <f t="shared" si="35"/>
        <v>3.084549363843009</v>
      </c>
      <c r="P107" s="34">
        <f t="shared" ref="P107:P108" si="37">(J107+K107+L107)/3</f>
        <v>2.6491309525569622</v>
      </c>
      <c r="Q107" s="52"/>
      <c r="R107" s="32"/>
      <c r="S107" s="32"/>
      <c r="T107" s="32"/>
      <c r="U107" s="32"/>
      <c r="V107" s="32"/>
      <c r="W107" s="32"/>
      <c r="X107" s="32"/>
      <c r="Y107" s="32"/>
      <c r="Z107" s="32"/>
      <c r="AA107" s="5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</row>
    <row r="108" spans="1:46" s="32" customFormat="1" ht="15.75" customHeight="1">
      <c r="B108" s="126" t="s">
        <v>294</v>
      </c>
      <c r="D108" s="52"/>
      <c r="I108" s="52"/>
      <c r="J108" s="31">
        <v>1.8624052004333695</v>
      </c>
      <c r="K108" s="31">
        <v>2.1304721030042919</v>
      </c>
      <c r="L108" s="31">
        <v>1.6033966033966034</v>
      </c>
      <c r="M108" s="31">
        <v>4.1240310077519382</v>
      </c>
      <c r="N108" s="53"/>
      <c r="O108" s="31">
        <f t="shared" si="35"/>
        <v>2.4300762286465507</v>
      </c>
      <c r="P108" s="31">
        <f t="shared" si="37"/>
        <v>1.8654246356114215</v>
      </c>
      <c r="Q108" s="52"/>
      <c r="AA108" s="52"/>
    </row>
    <row r="109" spans="1:46" s="35" customFormat="1" ht="15.75" customHeight="1">
      <c r="A109" s="32"/>
      <c r="B109" s="113" t="s">
        <v>301</v>
      </c>
      <c r="D109" s="52"/>
      <c r="I109" s="52"/>
      <c r="J109" s="34">
        <v>2.349146110056926</v>
      </c>
      <c r="K109" s="34">
        <v>3.4410187667560321</v>
      </c>
      <c r="L109" s="34">
        <v>2.418145956607495</v>
      </c>
      <c r="N109" s="52"/>
      <c r="O109" s="34">
        <f t="shared" si="35"/>
        <v>2.7361036111401513</v>
      </c>
      <c r="P109" s="34">
        <f t="shared" ref="P109:P111" si="38">O109</f>
        <v>2.7361036111401513</v>
      </c>
      <c r="Q109" s="52"/>
      <c r="R109" s="32"/>
      <c r="S109" s="32"/>
      <c r="T109" s="32"/>
      <c r="U109" s="32"/>
      <c r="V109" s="32"/>
      <c r="W109" s="32"/>
      <c r="X109" s="32"/>
      <c r="Y109" s="32"/>
      <c r="Z109" s="32"/>
      <c r="AA109" s="5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</row>
    <row r="110" spans="1:46" s="32" customFormat="1" ht="15.75" customHeight="1">
      <c r="B110" s="125" t="s">
        <v>299</v>
      </c>
      <c r="D110" s="52"/>
      <c r="I110" s="52"/>
      <c r="J110" s="31">
        <v>4.7242268041237114</v>
      </c>
      <c r="K110" s="31">
        <v>5.4152542372881358</v>
      </c>
      <c r="L110" s="31">
        <v>2.71</v>
      </c>
      <c r="M110" s="31">
        <v>3.8941176470588239</v>
      </c>
      <c r="N110" s="53"/>
      <c r="O110" s="31">
        <f t="shared" si="35"/>
        <v>4.1858996721176682</v>
      </c>
      <c r="P110" s="31">
        <f t="shared" si="38"/>
        <v>4.1858996721176682</v>
      </c>
      <c r="Q110" s="52"/>
      <c r="AA110" s="52"/>
    </row>
    <row r="111" spans="1:46" s="35" customFormat="1" ht="15.75" customHeight="1">
      <c r="A111" s="32"/>
      <c r="B111" s="113" t="s">
        <v>297</v>
      </c>
      <c r="D111" s="52"/>
      <c r="I111" s="52"/>
      <c r="J111" s="34">
        <v>2.4579055441478439</v>
      </c>
      <c r="K111" s="34">
        <v>2.5972789115646258</v>
      </c>
      <c r="L111" s="34">
        <v>2.4398496240601504</v>
      </c>
      <c r="N111" s="52"/>
      <c r="O111" s="34">
        <f t="shared" si="35"/>
        <v>2.4983446932575397</v>
      </c>
      <c r="P111" s="34">
        <f t="shared" si="38"/>
        <v>2.4983446932575397</v>
      </c>
      <c r="Q111" s="52"/>
      <c r="R111" s="32"/>
      <c r="S111" s="32"/>
      <c r="T111" s="32"/>
      <c r="U111" s="32"/>
      <c r="V111" s="32"/>
      <c r="W111" s="32"/>
      <c r="X111" s="32"/>
      <c r="Y111" s="32"/>
      <c r="Z111" s="32"/>
      <c r="AA111" s="5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</row>
    <row r="112" spans="1:46" s="32" customFormat="1" ht="15.75" customHeight="1">
      <c r="B112" s="125" t="s">
        <v>306</v>
      </c>
      <c r="D112" s="52"/>
      <c r="I112" s="52"/>
      <c r="J112" s="31">
        <v>1.4035928143712575</v>
      </c>
      <c r="K112" s="31">
        <v>1.1953727506426735</v>
      </c>
      <c r="L112" s="31">
        <v>1.7480211081794195</v>
      </c>
      <c r="M112" s="31">
        <v>6.7512195121951226</v>
      </c>
      <c r="N112" s="53"/>
      <c r="O112" s="31">
        <f t="shared" si="35"/>
        <v>2.7745515463471184</v>
      </c>
      <c r="P112" s="31">
        <f>(J112+K112+L112)/3</f>
        <v>1.4489955577311167</v>
      </c>
      <c r="Q112" s="52"/>
      <c r="AA112" s="52"/>
    </row>
    <row r="113" spans="1:46" s="35" customFormat="1" ht="15.75" customHeight="1">
      <c r="A113" s="32"/>
      <c r="B113" s="113" t="s">
        <v>284</v>
      </c>
      <c r="D113" s="52"/>
      <c r="I113" s="52"/>
      <c r="J113" s="34">
        <v>2.8612903225806452</v>
      </c>
      <c r="K113" s="34">
        <v>2.1292016806722689</v>
      </c>
      <c r="L113" s="34">
        <v>2.3546511627906979</v>
      </c>
      <c r="N113" s="52"/>
      <c r="O113" s="34">
        <f t="shared" si="35"/>
        <v>2.4483810553478706</v>
      </c>
      <c r="P113" s="34">
        <f t="shared" ref="P113:P114" si="39">O113</f>
        <v>2.4483810553478706</v>
      </c>
      <c r="Q113" s="52"/>
      <c r="R113" s="32"/>
      <c r="S113" s="32"/>
      <c r="T113" s="32"/>
      <c r="U113" s="32"/>
      <c r="V113" s="32"/>
      <c r="W113" s="32"/>
      <c r="X113" s="32"/>
      <c r="Y113" s="32"/>
      <c r="Z113" s="32"/>
      <c r="AA113" s="5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</row>
    <row r="114" spans="1:46" s="32" customFormat="1" ht="15.75" customHeight="1">
      <c r="B114" s="125" t="s">
        <v>309</v>
      </c>
      <c r="D114" s="52"/>
      <c r="I114" s="52"/>
      <c r="J114" s="31">
        <v>3.1639928698752229</v>
      </c>
      <c r="K114" s="31">
        <v>3.8817663817663819</v>
      </c>
      <c r="L114" s="31">
        <v>2.7767695099818512</v>
      </c>
      <c r="N114" s="52"/>
      <c r="O114" s="31">
        <f t="shared" si="35"/>
        <v>3.2741762538744852</v>
      </c>
      <c r="P114" s="31">
        <f t="shared" si="39"/>
        <v>3.2741762538744852</v>
      </c>
      <c r="Q114" s="52"/>
      <c r="AA114" s="52"/>
    </row>
    <row r="115" spans="1:46" s="35" customFormat="1" ht="15.75" customHeight="1">
      <c r="A115" s="32"/>
      <c r="B115" s="113" t="s">
        <v>311</v>
      </c>
      <c r="D115" s="52"/>
      <c r="I115" s="52"/>
      <c r="J115" s="34">
        <v>1.4360587002096437</v>
      </c>
      <c r="K115" s="34">
        <v>2.2354948805460753</v>
      </c>
      <c r="L115" s="34">
        <v>7.4465240641711228</v>
      </c>
      <c r="N115" s="52"/>
      <c r="O115" s="34">
        <f t="shared" si="35"/>
        <v>3.7060258816422809</v>
      </c>
      <c r="P115" s="34">
        <f>(J115+K115)/2</f>
        <v>1.8357767903778595</v>
      </c>
      <c r="Q115" s="52"/>
      <c r="R115" s="32"/>
      <c r="S115" s="32"/>
      <c r="T115" s="32"/>
      <c r="U115" s="32"/>
      <c r="V115" s="32"/>
      <c r="W115" s="32"/>
      <c r="X115" s="32"/>
      <c r="Y115" s="32"/>
      <c r="Z115" s="32"/>
      <c r="AA115" s="5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</row>
    <row r="116" spans="1:46" s="32" customFormat="1" ht="15.75" customHeight="1">
      <c r="B116" s="125" t="s">
        <v>315</v>
      </c>
      <c r="D116" s="52"/>
      <c r="I116" s="52"/>
      <c r="J116" s="31">
        <v>2.8040935672514622</v>
      </c>
      <c r="K116" s="31">
        <v>3.5493827160493829</v>
      </c>
      <c r="L116" s="31">
        <v>4.2668161434977581</v>
      </c>
      <c r="N116" s="52"/>
      <c r="O116" s="31">
        <f t="shared" si="35"/>
        <v>3.5400974755995342</v>
      </c>
      <c r="P116" s="31">
        <f t="shared" ref="P116:P117" si="40">O116</f>
        <v>3.5400974755995342</v>
      </c>
      <c r="Q116" s="52"/>
      <c r="AA116" s="52"/>
    </row>
    <row r="117" spans="1:46" s="35" customFormat="1" ht="15.75" customHeight="1">
      <c r="A117" s="32"/>
      <c r="B117" s="113" t="s">
        <v>317</v>
      </c>
      <c r="D117" s="52"/>
      <c r="I117" s="52"/>
      <c r="J117" s="34">
        <v>3.2495126705653021</v>
      </c>
      <c r="K117" s="34">
        <v>3.5960451977401129</v>
      </c>
      <c r="L117" s="34">
        <v>2.7057613168724282</v>
      </c>
      <c r="N117" s="52"/>
      <c r="O117" s="34">
        <f t="shared" si="35"/>
        <v>3.1837730617259474</v>
      </c>
      <c r="P117" s="34">
        <f t="shared" si="40"/>
        <v>3.1837730617259474</v>
      </c>
      <c r="Q117" s="52"/>
      <c r="R117" s="32"/>
      <c r="S117" s="32"/>
      <c r="T117" s="32"/>
      <c r="U117" s="32"/>
      <c r="V117" s="32"/>
      <c r="W117" s="32"/>
      <c r="X117" s="32"/>
      <c r="Y117" s="32"/>
      <c r="Z117" s="32"/>
      <c r="AA117" s="5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</row>
    <row r="118" spans="1:46" s="32" customFormat="1" ht="15.75" customHeight="1">
      <c r="B118" s="125" t="s">
        <v>319</v>
      </c>
      <c r="D118" s="52"/>
      <c r="I118" s="52"/>
      <c r="J118" s="31">
        <v>1.8282078472958643</v>
      </c>
      <c r="K118" s="31">
        <v>2.3532763532763532</v>
      </c>
      <c r="L118" s="31">
        <v>2.046767537826685</v>
      </c>
      <c r="M118" s="31">
        <v>6.9090909090909083</v>
      </c>
      <c r="N118" s="53"/>
      <c r="O118" s="31">
        <f t="shared" si="35"/>
        <v>3.2843356618724528</v>
      </c>
      <c r="P118" s="31">
        <f>(J118+K118+L118)/3</f>
        <v>2.0760839127996342</v>
      </c>
      <c r="Q118" s="52"/>
      <c r="AA118" s="52"/>
    </row>
    <row r="119" spans="1:46" s="35" customFormat="1" ht="15.75" customHeight="1">
      <c r="A119" s="32"/>
      <c r="B119" s="113" t="s">
        <v>321</v>
      </c>
      <c r="D119" s="52"/>
      <c r="I119" s="52"/>
      <c r="J119" s="34">
        <v>3.8587443946188342</v>
      </c>
      <c r="K119" s="34">
        <v>2.9579579579579578</v>
      </c>
      <c r="L119" s="34">
        <v>3.2654320987654319</v>
      </c>
      <c r="N119" s="52"/>
      <c r="O119" s="34">
        <f t="shared" si="35"/>
        <v>3.3607114837807415</v>
      </c>
      <c r="P119" s="34">
        <f t="shared" ref="P119:P120" si="41">O119</f>
        <v>3.3607114837807415</v>
      </c>
      <c r="Q119" s="52"/>
      <c r="R119" s="32"/>
      <c r="S119" s="32"/>
      <c r="T119" s="32"/>
      <c r="U119" s="32"/>
      <c r="V119" s="32"/>
      <c r="W119" s="32"/>
      <c r="X119" s="32"/>
      <c r="Y119" s="32"/>
      <c r="Z119" s="32"/>
      <c r="AA119" s="5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</row>
    <row r="120" spans="1:46" s="32" customFormat="1" ht="15.75" customHeight="1">
      <c r="B120" s="125" t="s">
        <v>323</v>
      </c>
      <c r="D120" s="52"/>
      <c r="I120" s="52"/>
      <c r="J120" s="31">
        <v>3.6241721854304636</v>
      </c>
      <c r="K120" s="31">
        <v>2.2853297442799461</v>
      </c>
      <c r="L120" s="31">
        <v>2.6178343949044587</v>
      </c>
      <c r="N120" s="52"/>
      <c r="O120" s="31">
        <f t="shared" si="35"/>
        <v>2.8424454415382896</v>
      </c>
      <c r="P120" s="31">
        <f t="shared" si="41"/>
        <v>2.8424454415382896</v>
      </c>
      <c r="Q120" s="52"/>
      <c r="AA120" s="52"/>
    </row>
    <row r="121" spans="1:46" s="35" customFormat="1" ht="15.75" customHeight="1">
      <c r="A121" s="32"/>
      <c r="B121" s="113" t="s">
        <v>326</v>
      </c>
      <c r="D121" s="52"/>
      <c r="I121" s="52"/>
      <c r="J121" s="34">
        <v>3.7231404958677685</v>
      </c>
      <c r="K121" s="34">
        <v>3.3717579250720462</v>
      </c>
      <c r="L121" s="34">
        <v>3.5436105476673427</v>
      </c>
      <c r="M121" s="34">
        <v>5.4011627906976738</v>
      </c>
      <c r="N121" s="53"/>
      <c r="O121" s="34">
        <f t="shared" si="35"/>
        <v>4.0099179398262077</v>
      </c>
      <c r="P121" s="34">
        <f t="shared" ref="P121:P122" si="42">(J121+K121+L121)/3</f>
        <v>3.5461696562023861</v>
      </c>
      <c r="Q121" s="52"/>
      <c r="R121" s="32"/>
      <c r="S121" s="32"/>
      <c r="T121" s="32"/>
      <c r="U121" s="32"/>
      <c r="V121" s="32"/>
      <c r="W121" s="32"/>
      <c r="X121" s="32"/>
      <c r="Y121" s="32"/>
      <c r="Z121" s="32"/>
      <c r="AA121" s="5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</row>
    <row r="122" spans="1:46" s="32" customFormat="1" ht="15.75" customHeight="1">
      <c r="B122" s="125" t="s">
        <v>328</v>
      </c>
      <c r="D122" s="52"/>
      <c r="I122" s="52"/>
      <c r="J122" s="31">
        <v>2.2080200501253131</v>
      </c>
      <c r="K122" s="31">
        <v>2.0834990059642147</v>
      </c>
      <c r="L122" s="31">
        <v>1.896551724137931</v>
      </c>
      <c r="M122" s="31">
        <v>3.0991379310344831</v>
      </c>
      <c r="N122" s="53"/>
      <c r="O122" s="31">
        <f t="shared" si="35"/>
        <v>2.3218021778154858</v>
      </c>
      <c r="P122" s="31">
        <f t="shared" si="42"/>
        <v>2.0626902600758199</v>
      </c>
      <c r="Q122" s="52"/>
      <c r="AA122" s="52"/>
    </row>
    <row r="123" spans="1:46" s="35" customFormat="1" ht="15.75" customHeight="1">
      <c r="A123" s="32"/>
      <c r="B123" s="113" t="s">
        <v>303</v>
      </c>
      <c r="D123" s="52"/>
      <c r="I123" s="52"/>
      <c r="J123" s="34">
        <v>2.6183206106870229</v>
      </c>
      <c r="K123" s="34">
        <v>2.435450819672131</v>
      </c>
      <c r="L123" s="34">
        <v>3.4789272030651341</v>
      </c>
      <c r="M123" s="34">
        <v>4.2878787878787881</v>
      </c>
      <c r="N123" s="53"/>
      <c r="O123" s="34">
        <f t="shared" si="35"/>
        <v>3.2051443553257695</v>
      </c>
      <c r="P123" s="34">
        <f>O123</f>
        <v>3.2051443553257695</v>
      </c>
      <c r="Q123" s="52"/>
      <c r="R123" s="32"/>
      <c r="S123" s="32"/>
      <c r="T123" s="32"/>
      <c r="U123" s="32"/>
      <c r="V123" s="32"/>
      <c r="W123" s="32"/>
      <c r="X123" s="32"/>
      <c r="Y123" s="32"/>
      <c r="Z123" s="32"/>
      <c r="AA123" s="5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</row>
    <row r="124" spans="1:46" s="32" customFormat="1" ht="15.75" customHeight="1">
      <c r="B124" s="125" t="s">
        <v>371</v>
      </c>
      <c r="D124" s="52"/>
      <c r="I124" s="52"/>
      <c r="M124" s="31"/>
      <c r="N124" s="53"/>
      <c r="O124" s="31"/>
      <c r="P124" s="31"/>
      <c r="Q124" s="52"/>
      <c r="AA124" s="52"/>
    </row>
    <row r="125" spans="1:46" s="35" customFormat="1" ht="15.75" customHeight="1">
      <c r="A125" s="32"/>
      <c r="B125" s="113" t="s">
        <v>372</v>
      </c>
      <c r="D125" s="52"/>
      <c r="I125" s="52"/>
      <c r="N125" s="52"/>
      <c r="Q125" s="52"/>
      <c r="R125" s="32"/>
      <c r="S125" s="32"/>
      <c r="T125" s="32"/>
      <c r="U125" s="32"/>
      <c r="V125" s="32"/>
      <c r="W125" s="32"/>
      <c r="X125" s="32"/>
      <c r="Y125" s="32"/>
      <c r="Z125" s="32"/>
      <c r="AA125" s="5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</row>
    <row r="126" spans="1:46" s="32" customFormat="1" ht="15.75" customHeight="1">
      <c r="B126" s="125" t="s">
        <v>286</v>
      </c>
      <c r="D126" s="52"/>
      <c r="I126" s="52"/>
      <c r="J126" s="31">
        <v>6.6956521739130439</v>
      </c>
      <c r="K126" s="31">
        <v>6.4869325997248968</v>
      </c>
      <c r="L126" s="31">
        <v>3.7193798449612405</v>
      </c>
      <c r="M126" s="31">
        <v>14.028901734104046</v>
      </c>
      <c r="N126" s="53"/>
      <c r="O126" s="31">
        <f>AVERAGE(J126:M126)</f>
        <v>7.7327165881758066</v>
      </c>
      <c r="P126" s="31">
        <f>(J126+K126)/2</f>
        <v>6.5912923868189708</v>
      </c>
      <c r="Q126" s="52"/>
      <c r="AA126" s="52"/>
    </row>
    <row r="127" spans="1:46" s="32" customFormat="1" ht="14.25">
      <c r="D127" s="52"/>
      <c r="I127" s="52"/>
      <c r="N127" s="52"/>
      <c r="Q127" s="52"/>
      <c r="AA127" s="52"/>
    </row>
    <row r="128" spans="1:46" s="32" customFormat="1" ht="14.25">
      <c r="D128" s="52"/>
      <c r="I128" s="52"/>
      <c r="N128" s="52"/>
      <c r="Q128" s="52"/>
      <c r="AA128" s="52"/>
    </row>
    <row r="129" spans="4:27" s="32" customFormat="1" ht="14.25">
      <c r="D129" s="52"/>
      <c r="I129" s="52"/>
      <c r="N129" s="52"/>
      <c r="Q129" s="52"/>
      <c r="AA129" s="52"/>
    </row>
  </sheetData>
  <mergeCells count="8">
    <mergeCell ref="R3:U3"/>
    <mergeCell ref="W3:Z3"/>
    <mergeCell ref="AC3:AF3"/>
    <mergeCell ref="AH3:AK3"/>
    <mergeCell ref="Z35:AD35"/>
    <mergeCell ref="Z38:AD38"/>
    <mergeCell ref="AG35:AH35"/>
    <mergeCell ref="AG38:AH3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workbookViewId="0">
      <selection activeCell="C4" sqref="C4"/>
    </sheetView>
  </sheetViews>
  <sheetFormatPr defaultColWidth="11" defaultRowHeight="15"/>
  <cols>
    <col min="1" max="1" width="11" style="30"/>
    <col min="2" max="2" width="69.75" style="30" customWidth="1"/>
    <col min="3" max="3" width="12.25" style="97" customWidth="1"/>
    <col min="4" max="8" width="11" style="30"/>
    <col min="9" max="9" width="1.625" style="55" customWidth="1"/>
    <col min="10" max="10" width="11" style="30"/>
    <col min="11" max="11" width="1.625" style="55" customWidth="1"/>
    <col min="12" max="16" width="11" style="30"/>
    <col min="17" max="17" width="1.625" style="55" customWidth="1"/>
    <col min="18" max="21" width="11.25" style="30" customWidth="1"/>
    <col min="22" max="16384" width="11" style="30"/>
  </cols>
  <sheetData>
    <row r="1" spans="1:26" s="186" customFormat="1" ht="21.75" customHeight="1">
      <c r="A1" s="186" t="s">
        <v>1041</v>
      </c>
      <c r="C1" s="188"/>
      <c r="I1" s="152"/>
      <c r="K1" s="152"/>
      <c r="Q1" s="152"/>
    </row>
    <row r="3" spans="1:26" ht="15.75">
      <c r="J3" s="191" t="s">
        <v>329</v>
      </c>
      <c r="L3" s="123" t="s">
        <v>330</v>
      </c>
      <c r="R3" s="123" t="s">
        <v>331</v>
      </c>
      <c r="S3" s="123"/>
      <c r="T3" s="123"/>
      <c r="U3" s="123"/>
    </row>
    <row r="4" spans="1:26" ht="15.75">
      <c r="A4" s="194" t="s">
        <v>262</v>
      </c>
      <c r="B4" s="195" t="s">
        <v>263</v>
      </c>
      <c r="C4" s="189"/>
      <c r="D4" s="193" t="s">
        <v>272</v>
      </c>
      <c r="E4" s="193" t="s">
        <v>273</v>
      </c>
      <c r="F4" s="193" t="s">
        <v>274</v>
      </c>
      <c r="G4" s="193" t="s">
        <v>275</v>
      </c>
      <c r="H4" s="193" t="s">
        <v>277</v>
      </c>
      <c r="J4" s="192"/>
      <c r="L4" s="189" t="s">
        <v>272</v>
      </c>
      <c r="M4" s="189" t="s">
        <v>273</v>
      </c>
      <c r="N4" s="189" t="s">
        <v>274</v>
      </c>
      <c r="O4" s="189" t="s">
        <v>275</v>
      </c>
      <c r="P4" s="193" t="s">
        <v>277</v>
      </c>
      <c r="R4" s="190" t="s">
        <v>272</v>
      </c>
      <c r="S4" s="190" t="s">
        <v>273</v>
      </c>
      <c r="T4" s="190" t="s">
        <v>274</v>
      </c>
      <c r="U4" s="190" t="s">
        <v>275</v>
      </c>
      <c r="V4" s="193" t="s">
        <v>277</v>
      </c>
    </row>
    <row r="5" spans="1:26" s="123" customFormat="1" ht="18" customHeight="1">
      <c r="A5" s="123" t="s">
        <v>276</v>
      </c>
      <c r="C5" s="188" t="s">
        <v>332</v>
      </c>
      <c r="D5" s="100">
        <v>230.16666666666666</v>
      </c>
      <c r="E5" s="100">
        <v>330.83333333333331</v>
      </c>
      <c r="F5" s="100">
        <v>675.5</v>
      </c>
      <c r="G5" s="100">
        <v>931.66666666666663</v>
      </c>
      <c r="H5" s="100">
        <v>359.66666666666669</v>
      </c>
      <c r="I5" s="199"/>
      <c r="J5" s="100"/>
      <c r="K5" s="199"/>
      <c r="L5" s="187">
        <f>D5/$H5</f>
        <v>0.63994439295644112</v>
      </c>
      <c r="M5" s="187">
        <f>E5/$H5</f>
        <v>0.91983317886932336</v>
      </c>
      <c r="N5" s="187">
        <f>F5/$H5</f>
        <v>1.8781278962001853</v>
      </c>
      <c r="O5" s="187">
        <f>G5/$H5</f>
        <v>2.5903614457831323</v>
      </c>
      <c r="P5" s="187">
        <f>H5/$H5</f>
        <v>1</v>
      </c>
      <c r="Q5" s="72"/>
      <c r="R5" s="187">
        <f>D5/180</f>
        <v>1.2787037037037037</v>
      </c>
      <c r="S5" s="187">
        <f t="shared" ref="S5:V33" si="0">E5/180</f>
        <v>1.8379629629629628</v>
      </c>
      <c r="T5" s="187">
        <f t="shared" si="0"/>
        <v>3.7527777777777778</v>
      </c>
      <c r="U5" s="187">
        <f t="shared" si="0"/>
        <v>5.1759259259259256</v>
      </c>
      <c r="V5" s="187">
        <f t="shared" si="0"/>
        <v>1.9981481481481482</v>
      </c>
    </row>
    <row r="6" spans="1:26" s="32" customFormat="1" ht="15.75" customHeight="1">
      <c r="A6" s="121" t="s">
        <v>278</v>
      </c>
      <c r="B6" s="122" t="s">
        <v>279</v>
      </c>
      <c r="C6" s="140" t="s">
        <v>332</v>
      </c>
      <c r="D6" s="33">
        <v>320.33333333333331</v>
      </c>
      <c r="E6" s="33">
        <v>489</v>
      </c>
      <c r="F6" s="33">
        <v>952.66666666666663</v>
      </c>
      <c r="G6" s="33">
        <v>982</v>
      </c>
      <c r="H6" s="33">
        <v>532.66666666666663</v>
      </c>
      <c r="I6" s="52"/>
      <c r="J6" s="32">
        <v>254</v>
      </c>
      <c r="K6" s="52"/>
      <c r="L6" s="165">
        <f t="shared" ref="L6:P33" si="1">D6/$H6</f>
        <v>0.60137672090112637</v>
      </c>
      <c r="M6" s="165">
        <f t="shared" si="1"/>
        <v>0.91802252816020036</v>
      </c>
      <c r="N6" s="165">
        <f t="shared" si="1"/>
        <v>1.7884856070087609</v>
      </c>
      <c r="O6" s="165">
        <f t="shared" si="1"/>
        <v>1.8435544430538173</v>
      </c>
      <c r="P6" s="165">
        <f t="shared" si="1"/>
        <v>1</v>
      </c>
      <c r="Q6" s="52"/>
      <c r="R6" s="165">
        <f t="shared" ref="R6:R33" si="2">D6/180</f>
        <v>1.7796296296296295</v>
      </c>
      <c r="S6" s="165">
        <f t="shared" si="0"/>
        <v>2.7166666666666668</v>
      </c>
      <c r="T6" s="165">
        <f t="shared" si="0"/>
        <v>5.2925925925925927</v>
      </c>
      <c r="U6" s="165">
        <f t="shared" si="0"/>
        <v>5.4555555555555557</v>
      </c>
      <c r="V6" s="165">
        <f t="shared" si="0"/>
        <v>2.9592592592592593</v>
      </c>
    </row>
    <row r="7" spans="1:26" s="35" customFormat="1" ht="15.75" customHeight="1">
      <c r="A7" s="109" t="s">
        <v>312</v>
      </c>
      <c r="B7" s="110" t="s">
        <v>313</v>
      </c>
      <c r="C7" s="196" t="s">
        <v>332</v>
      </c>
      <c r="D7" s="36">
        <v>246.66666666666666</v>
      </c>
      <c r="E7" s="36">
        <v>435</v>
      </c>
      <c r="F7" s="36">
        <v>752</v>
      </c>
      <c r="G7" s="36">
        <v>732.5</v>
      </c>
      <c r="H7" s="36">
        <v>418.33333333333331</v>
      </c>
      <c r="I7" s="52"/>
      <c r="J7" s="35">
        <v>278</v>
      </c>
      <c r="K7" s="52"/>
      <c r="L7" s="197">
        <f t="shared" si="1"/>
        <v>0.58964143426294824</v>
      </c>
      <c r="M7" s="197">
        <f t="shared" si="1"/>
        <v>1.0398406374501992</v>
      </c>
      <c r="N7" s="197">
        <f t="shared" si="1"/>
        <v>1.7976095617529881</v>
      </c>
      <c r="O7" s="197">
        <f t="shared" si="1"/>
        <v>1.750996015936255</v>
      </c>
      <c r="P7" s="197">
        <f t="shared" si="1"/>
        <v>1</v>
      </c>
      <c r="Q7" s="52"/>
      <c r="R7" s="197">
        <f t="shared" si="2"/>
        <v>1.3703703703703702</v>
      </c>
      <c r="S7" s="197">
        <f t="shared" si="0"/>
        <v>2.4166666666666665</v>
      </c>
      <c r="T7" s="197">
        <f t="shared" si="0"/>
        <v>4.177777777777778</v>
      </c>
      <c r="U7" s="197">
        <f t="shared" si="0"/>
        <v>4.0694444444444446</v>
      </c>
      <c r="V7" s="197">
        <f t="shared" si="0"/>
        <v>2.324074074074074</v>
      </c>
      <c r="W7" s="32"/>
      <c r="X7" s="32"/>
      <c r="Y7" s="32"/>
      <c r="Z7" s="32"/>
    </row>
    <row r="8" spans="1:26" s="32" customFormat="1" ht="15.75" customHeight="1">
      <c r="A8" s="121" t="s">
        <v>281</v>
      </c>
      <c r="B8" s="125" t="s">
        <v>282</v>
      </c>
      <c r="C8" s="140" t="s">
        <v>332</v>
      </c>
      <c r="D8" s="33">
        <v>237.66666666666666</v>
      </c>
      <c r="E8" s="33">
        <v>398.66666666666669</v>
      </c>
      <c r="F8" s="33">
        <v>904.16666666666663</v>
      </c>
      <c r="G8" s="33">
        <v>1345.6666666666667</v>
      </c>
      <c r="H8" s="33">
        <v>366.5</v>
      </c>
      <c r="I8" s="52"/>
      <c r="J8" s="32">
        <v>227</v>
      </c>
      <c r="K8" s="52"/>
      <c r="L8" s="165">
        <f t="shared" si="1"/>
        <v>0.64847658026375621</v>
      </c>
      <c r="M8" s="165">
        <f t="shared" si="1"/>
        <v>1.0877671668940427</v>
      </c>
      <c r="N8" s="165">
        <f t="shared" si="1"/>
        <v>2.4670304683947246</v>
      </c>
      <c r="O8" s="165">
        <f t="shared" si="1"/>
        <v>3.6716689404274674</v>
      </c>
      <c r="P8" s="165">
        <f t="shared" si="1"/>
        <v>1</v>
      </c>
      <c r="Q8" s="52"/>
      <c r="R8" s="165">
        <f t="shared" si="2"/>
        <v>1.3203703703703704</v>
      </c>
      <c r="S8" s="165">
        <f t="shared" si="0"/>
        <v>2.2148148148148148</v>
      </c>
      <c r="T8" s="165">
        <f t="shared" si="0"/>
        <v>5.0231481481481479</v>
      </c>
      <c r="U8" s="165">
        <f t="shared" si="0"/>
        <v>7.4759259259259263</v>
      </c>
      <c r="V8" s="165">
        <f t="shared" si="0"/>
        <v>2.036111111111111</v>
      </c>
    </row>
    <row r="9" spans="1:26" s="35" customFormat="1" ht="15.75" customHeight="1">
      <c r="A9" s="109" t="s">
        <v>287</v>
      </c>
      <c r="B9" s="113" t="s">
        <v>288</v>
      </c>
      <c r="C9" s="196" t="s">
        <v>332</v>
      </c>
      <c r="D9" s="36">
        <v>216.5</v>
      </c>
      <c r="E9" s="36">
        <v>302</v>
      </c>
      <c r="F9" s="36">
        <v>782.83333333333337</v>
      </c>
      <c r="G9" s="36">
        <v>969.16666666666663</v>
      </c>
      <c r="H9" s="36">
        <v>316.33333333333331</v>
      </c>
      <c r="I9" s="52"/>
      <c r="J9" s="35">
        <v>197</v>
      </c>
      <c r="K9" s="52"/>
      <c r="L9" s="197">
        <f t="shared" si="1"/>
        <v>0.68440463645943106</v>
      </c>
      <c r="M9" s="197">
        <f t="shared" si="1"/>
        <v>0.9546891464699685</v>
      </c>
      <c r="N9" s="197">
        <f t="shared" si="1"/>
        <v>2.4747102212855641</v>
      </c>
      <c r="O9" s="197">
        <f t="shared" si="1"/>
        <v>3.0637513171759747</v>
      </c>
      <c r="P9" s="197">
        <f t="shared" si="1"/>
        <v>1</v>
      </c>
      <c r="Q9" s="52"/>
      <c r="R9" s="197">
        <f t="shared" si="2"/>
        <v>1.2027777777777777</v>
      </c>
      <c r="S9" s="197">
        <f t="shared" si="0"/>
        <v>1.6777777777777778</v>
      </c>
      <c r="T9" s="197">
        <f t="shared" si="0"/>
        <v>4.3490740740740739</v>
      </c>
      <c r="U9" s="197">
        <f t="shared" si="0"/>
        <v>5.3842592592592586</v>
      </c>
      <c r="V9" s="197">
        <f t="shared" si="0"/>
        <v>1.7574074074074073</v>
      </c>
      <c r="W9" s="32"/>
      <c r="X9" s="32"/>
      <c r="Y9" s="32"/>
      <c r="Z9" s="32"/>
    </row>
    <row r="10" spans="1:26" s="32" customFormat="1" ht="15.75" customHeight="1">
      <c r="A10" s="121" t="s">
        <v>289</v>
      </c>
      <c r="B10" s="125" t="s">
        <v>290</v>
      </c>
      <c r="C10" s="140" t="s">
        <v>332</v>
      </c>
      <c r="D10" s="33">
        <v>233.33333333333334</v>
      </c>
      <c r="E10" s="33">
        <v>365</v>
      </c>
      <c r="F10" s="33">
        <v>622.16666666666663</v>
      </c>
      <c r="G10" s="33">
        <v>900.83333333333337</v>
      </c>
      <c r="H10" s="33">
        <v>374.66666666666669</v>
      </c>
      <c r="I10" s="52"/>
      <c r="J10" s="32">
        <v>329</v>
      </c>
      <c r="K10" s="52"/>
      <c r="L10" s="165">
        <f t="shared" si="1"/>
        <v>0.62277580071174377</v>
      </c>
      <c r="M10" s="165">
        <f t="shared" si="1"/>
        <v>0.9741992882562277</v>
      </c>
      <c r="N10" s="165">
        <f t="shared" si="1"/>
        <v>1.6605871886120995</v>
      </c>
      <c r="O10" s="165">
        <f t="shared" si="1"/>
        <v>2.4043594306049823</v>
      </c>
      <c r="P10" s="165">
        <f t="shared" si="1"/>
        <v>1</v>
      </c>
      <c r="Q10" s="52"/>
      <c r="R10" s="165">
        <f t="shared" si="2"/>
        <v>1.2962962962962963</v>
      </c>
      <c r="S10" s="165">
        <f t="shared" si="0"/>
        <v>2.0277777777777777</v>
      </c>
      <c r="T10" s="165">
        <f t="shared" si="0"/>
        <v>3.4564814814814815</v>
      </c>
      <c r="U10" s="165">
        <f t="shared" si="0"/>
        <v>5.0046296296296298</v>
      </c>
      <c r="V10" s="165">
        <f t="shared" si="0"/>
        <v>2.0814814814814815</v>
      </c>
    </row>
    <row r="11" spans="1:26" s="35" customFormat="1" ht="15.75" customHeight="1">
      <c r="A11" s="109" t="s">
        <v>291</v>
      </c>
      <c r="B11" s="110" t="s">
        <v>292</v>
      </c>
      <c r="C11" s="196" t="s">
        <v>332</v>
      </c>
      <c r="D11" s="36">
        <v>273.33333333333331</v>
      </c>
      <c r="E11" s="36">
        <v>307.16666666666669</v>
      </c>
      <c r="F11" s="36">
        <v>465.66666666666669</v>
      </c>
      <c r="G11" s="36">
        <v>813.5</v>
      </c>
      <c r="H11" s="36">
        <v>379.66666666666669</v>
      </c>
      <c r="I11" s="52"/>
      <c r="J11" s="35">
        <v>325</v>
      </c>
      <c r="K11" s="52"/>
      <c r="L11" s="197">
        <f t="shared" si="1"/>
        <v>0.71992976294995603</v>
      </c>
      <c r="M11" s="197">
        <f t="shared" si="1"/>
        <v>0.80904302019315188</v>
      </c>
      <c r="N11" s="197">
        <f t="shared" si="1"/>
        <v>1.2265144863915716</v>
      </c>
      <c r="O11" s="197">
        <f t="shared" si="1"/>
        <v>2.1426690079016679</v>
      </c>
      <c r="P11" s="197">
        <f t="shared" si="1"/>
        <v>1</v>
      </c>
      <c r="Q11" s="52"/>
      <c r="R11" s="197">
        <f t="shared" si="2"/>
        <v>1.5185185185185184</v>
      </c>
      <c r="S11" s="197">
        <f t="shared" si="0"/>
        <v>1.7064814814814815</v>
      </c>
      <c r="T11" s="197">
        <f t="shared" si="0"/>
        <v>2.587037037037037</v>
      </c>
      <c r="U11" s="197">
        <f t="shared" si="0"/>
        <v>4.5194444444444448</v>
      </c>
      <c r="V11" s="197">
        <f t="shared" si="0"/>
        <v>2.1092592592592592</v>
      </c>
      <c r="W11" s="32"/>
      <c r="X11" s="32"/>
      <c r="Y11" s="32"/>
      <c r="Z11" s="32"/>
    </row>
    <row r="12" spans="1:26" s="32" customFormat="1" ht="15.75" customHeight="1">
      <c r="A12" s="121" t="s">
        <v>293</v>
      </c>
      <c r="B12" s="126" t="s">
        <v>294</v>
      </c>
      <c r="C12" s="140" t="s">
        <v>332</v>
      </c>
      <c r="D12" s="33">
        <v>372.5</v>
      </c>
      <c r="E12" s="33">
        <v>514.83333333333337</v>
      </c>
      <c r="F12" s="33">
        <v>889.33333333333337</v>
      </c>
      <c r="G12" s="33">
        <v>967.66666666666663</v>
      </c>
      <c r="H12" s="33">
        <v>625</v>
      </c>
      <c r="I12" s="52"/>
      <c r="J12" s="32">
        <v>440</v>
      </c>
      <c r="K12" s="52"/>
      <c r="L12" s="165">
        <f t="shared" si="1"/>
        <v>0.59599999999999997</v>
      </c>
      <c r="M12" s="165">
        <f t="shared" si="1"/>
        <v>0.82373333333333343</v>
      </c>
      <c r="N12" s="165">
        <f t="shared" si="1"/>
        <v>1.4229333333333334</v>
      </c>
      <c r="O12" s="165">
        <f t="shared" si="1"/>
        <v>1.5482666666666667</v>
      </c>
      <c r="P12" s="165">
        <f t="shared" si="1"/>
        <v>1</v>
      </c>
      <c r="Q12" s="52"/>
      <c r="R12" s="165">
        <f t="shared" si="2"/>
        <v>2.0694444444444446</v>
      </c>
      <c r="S12" s="165">
        <f t="shared" si="0"/>
        <v>2.8601851851851854</v>
      </c>
      <c r="T12" s="165">
        <f t="shared" si="0"/>
        <v>4.9407407407407407</v>
      </c>
      <c r="U12" s="165">
        <f t="shared" si="0"/>
        <v>5.3759259259259258</v>
      </c>
      <c r="V12" s="165">
        <f t="shared" si="0"/>
        <v>3.4722222222222223</v>
      </c>
    </row>
    <row r="13" spans="1:26" s="35" customFormat="1" ht="15.75" customHeight="1">
      <c r="A13" s="109" t="s">
        <v>300</v>
      </c>
      <c r="B13" s="113" t="s">
        <v>301</v>
      </c>
      <c r="C13" s="196" t="s">
        <v>332</v>
      </c>
      <c r="D13" s="36">
        <v>229.16666666666666</v>
      </c>
      <c r="E13" s="36">
        <v>296.66666666666669</v>
      </c>
      <c r="F13" s="36">
        <v>679.16666666666663</v>
      </c>
      <c r="G13" s="36">
        <v>838.5</v>
      </c>
      <c r="H13" s="36">
        <v>292.5</v>
      </c>
      <c r="I13" s="52"/>
      <c r="J13" s="35">
        <v>222</v>
      </c>
      <c r="K13" s="52"/>
      <c r="L13" s="197">
        <f t="shared" si="1"/>
        <v>0.78347578347578339</v>
      </c>
      <c r="M13" s="197">
        <f t="shared" si="1"/>
        <v>1.0142450142450143</v>
      </c>
      <c r="N13" s="197">
        <f t="shared" si="1"/>
        <v>2.3219373219373218</v>
      </c>
      <c r="O13" s="197">
        <f t="shared" si="1"/>
        <v>2.8666666666666667</v>
      </c>
      <c r="P13" s="197">
        <f t="shared" si="1"/>
        <v>1</v>
      </c>
      <c r="Q13" s="52"/>
      <c r="R13" s="197">
        <f t="shared" si="2"/>
        <v>1.2731481481481481</v>
      </c>
      <c r="S13" s="197">
        <f t="shared" si="0"/>
        <v>1.6481481481481484</v>
      </c>
      <c r="T13" s="197">
        <f t="shared" si="0"/>
        <v>3.7731481481481479</v>
      </c>
      <c r="U13" s="197">
        <f t="shared" si="0"/>
        <v>4.6583333333333332</v>
      </c>
      <c r="V13" s="197">
        <f t="shared" si="0"/>
        <v>1.625</v>
      </c>
      <c r="W13" s="32"/>
      <c r="X13" s="32"/>
      <c r="Y13" s="32"/>
      <c r="Z13" s="32"/>
    </row>
    <row r="14" spans="1:26" s="32" customFormat="1" ht="15.75" customHeight="1">
      <c r="A14" s="121" t="s">
        <v>298</v>
      </c>
      <c r="B14" s="125" t="s">
        <v>299</v>
      </c>
      <c r="C14" s="140" t="s">
        <v>332</v>
      </c>
      <c r="D14" s="33">
        <v>178.33333333333334</v>
      </c>
      <c r="E14" s="33">
        <v>246.33333333333334</v>
      </c>
      <c r="F14" s="33">
        <v>917.16666666666663</v>
      </c>
      <c r="G14" s="33">
        <v>1063.8333333333333</v>
      </c>
      <c r="H14" s="33">
        <v>269.83333333333331</v>
      </c>
      <c r="I14" s="52"/>
      <c r="J14" s="32">
        <v>167</v>
      </c>
      <c r="K14" s="52"/>
      <c r="L14" s="165">
        <f t="shared" si="1"/>
        <v>0.66090179122915393</v>
      </c>
      <c r="M14" s="165">
        <f t="shared" si="1"/>
        <v>0.91290920321185931</v>
      </c>
      <c r="N14" s="165">
        <f t="shared" si="1"/>
        <v>3.3990117356392835</v>
      </c>
      <c r="O14" s="165">
        <f t="shared" si="1"/>
        <v>3.9425571340333541</v>
      </c>
      <c r="P14" s="165">
        <f t="shared" si="1"/>
        <v>1</v>
      </c>
      <c r="Q14" s="52"/>
      <c r="R14" s="165">
        <f t="shared" si="2"/>
        <v>0.99074074074074081</v>
      </c>
      <c r="S14" s="165">
        <f t="shared" si="0"/>
        <v>1.3685185185185185</v>
      </c>
      <c r="T14" s="165">
        <f t="shared" si="0"/>
        <v>5.0953703703703699</v>
      </c>
      <c r="U14" s="165">
        <f t="shared" si="0"/>
        <v>5.9101851851851848</v>
      </c>
      <c r="V14" s="165">
        <f t="shared" si="0"/>
        <v>1.499074074074074</v>
      </c>
    </row>
    <row r="15" spans="1:26" s="35" customFormat="1" ht="15.75" customHeight="1">
      <c r="A15" s="109" t="s">
        <v>296</v>
      </c>
      <c r="B15" s="113" t="s">
        <v>297</v>
      </c>
      <c r="C15" s="196" t="s">
        <v>332</v>
      </c>
      <c r="D15" s="36">
        <v>235.83333333333334</v>
      </c>
      <c r="E15" s="36">
        <v>292.33333333333331</v>
      </c>
      <c r="F15" s="36">
        <v>663.66666666666663</v>
      </c>
      <c r="G15" s="36">
        <v>734</v>
      </c>
      <c r="H15" s="36">
        <v>278.33333333333331</v>
      </c>
      <c r="I15" s="52"/>
      <c r="J15" s="35">
        <v>188</v>
      </c>
      <c r="K15" s="52"/>
      <c r="L15" s="197">
        <f t="shared" si="1"/>
        <v>0.84730538922155696</v>
      </c>
      <c r="M15" s="197">
        <f t="shared" si="1"/>
        <v>1.0502994011976048</v>
      </c>
      <c r="N15" s="197">
        <f t="shared" si="1"/>
        <v>2.3844311377245511</v>
      </c>
      <c r="O15" s="197">
        <f t="shared" si="1"/>
        <v>2.637125748502994</v>
      </c>
      <c r="P15" s="197">
        <f t="shared" si="1"/>
        <v>1</v>
      </c>
      <c r="Q15" s="52"/>
      <c r="R15" s="197">
        <f t="shared" si="2"/>
        <v>1.3101851851851853</v>
      </c>
      <c r="S15" s="197">
        <f t="shared" si="0"/>
        <v>1.624074074074074</v>
      </c>
      <c r="T15" s="197">
        <f t="shared" si="0"/>
        <v>3.6870370370370367</v>
      </c>
      <c r="U15" s="197">
        <f t="shared" si="0"/>
        <v>4.0777777777777775</v>
      </c>
      <c r="V15" s="197">
        <f t="shared" si="0"/>
        <v>1.5462962962962963</v>
      </c>
      <c r="W15" s="32"/>
      <c r="X15" s="32"/>
      <c r="Y15" s="32"/>
      <c r="Z15" s="32"/>
    </row>
    <row r="16" spans="1:26" s="32" customFormat="1" ht="15.75" customHeight="1">
      <c r="A16" s="121" t="s">
        <v>305</v>
      </c>
      <c r="B16" s="125" t="s">
        <v>306</v>
      </c>
      <c r="C16" s="140" t="s">
        <v>332</v>
      </c>
      <c r="D16" s="33">
        <v>350.16666666666669</v>
      </c>
      <c r="E16" s="33">
        <v>460</v>
      </c>
      <c r="F16" s="33">
        <v>944</v>
      </c>
      <c r="G16" s="33">
        <v>648.66666666666663</v>
      </c>
      <c r="H16" s="33">
        <v>420.83333333333331</v>
      </c>
      <c r="I16" s="52"/>
      <c r="J16" s="32">
        <v>186</v>
      </c>
      <c r="K16" s="52"/>
      <c r="L16" s="165">
        <f t="shared" si="1"/>
        <v>0.83207920792079215</v>
      </c>
      <c r="M16" s="165">
        <f t="shared" si="1"/>
        <v>1.0930693069306932</v>
      </c>
      <c r="N16" s="165">
        <f t="shared" si="1"/>
        <v>2.2431683168316834</v>
      </c>
      <c r="O16" s="165">
        <f t="shared" si="1"/>
        <v>1.5413861386138614</v>
      </c>
      <c r="P16" s="165">
        <f t="shared" si="1"/>
        <v>1</v>
      </c>
      <c r="Q16" s="52"/>
      <c r="R16" s="165">
        <f t="shared" si="2"/>
        <v>1.9453703703703704</v>
      </c>
      <c r="S16" s="165">
        <f t="shared" si="0"/>
        <v>2.5555555555555554</v>
      </c>
      <c r="T16" s="165">
        <f t="shared" si="0"/>
        <v>5.2444444444444445</v>
      </c>
      <c r="U16" s="165">
        <f t="shared" si="0"/>
        <v>3.6037037037037036</v>
      </c>
      <c r="V16" s="165">
        <f t="shared" si="0"/>
        <v>2.3379629629629628</v>
      </c>
    </row>
    <row r="17" spans="1:26" s="35" customFormat="1" ht="15.75" customHeight="1">
      <c r="A17" s="109" t="s">
        <v>283</v>
      </c>
      <c r="B17" s="113" t="s">
        <v>284</v>
      </c>
      <c r="C17" s="196" t="s">
        <v>332</v>
      </c>
      <c r="D17" s="36">
        <v>252.16666666666666</v>
      </c>
      <c r="E17" s="36">
        <v>376.66666666666669</v>
      </c>
      <c r="F17" s="36">
        <v>907.5</v>
      </c>
      <c r="G17" s="36">
        <v>903.5</v>
      </c>
      <c r="H17" s="36">
        <v>390.66666666666669</v>
      </c>
      <c r="I17" s="52"/>
      <c r="J17" s="35">
        <v>284</v>
      </c>
      <c r="K17" s="52"/>
      <c r="L17" s="197">
        <f t="shared" si="1"/>
        <v>0.64547781569965867</v>
      </c>
      <c r="M17" s="197">
        <f t="shared" si="1"/>
        <v>0.96416382252559729</v>
      </c>
      <c r="N17" s="197">
        <f t="shared" si="1"/>
        <v>2.322952218430034</v>
      </c>
      <c r="O17" s="197">
        <f t="shared" si="1"/>
        <v>2.3127133105802047</v>
      </c>
      <c r="P17" s="197">
        <f t="shared" si="1"/>
        <v>1</v>
      </c>
      <c r="Q17" s="52"/>
      <c r="R17" s="197">
        <f t="shared" si="2"/>
        <v>1.4009259259259259</v>
      </c>
      <c r="S17" s="197">
        <f t="shared" si="0"/>
        <v>2.0925925925925926</v>
      </c>
      <c r="T17" s="197">
        <f t="shared" si="0"/>
        <v>5.041666666666667</v>
      </c>
      <c r="U17" s="197">
        <f t="shared" si="0"/>
        <v>5.0194444444444448</v>
      </c>
      <c r="V17" s="197">
        <f t="shared" si="0"/>
        <v>2.1703703703703705</v>
      </c>
      <c r="W17" s="32"/>
      <c r="X17" s="32"/>
      <c r="Y17" s="32"/>
      <c r="Z17" s="32"/>
    </row>
    <row r="18" spans="1:26" s="32" customFormat="1" ht="15.75" customHeight="1">
      <c r="A18" s="121" t="s">
        <v>308</v>
      </c>
      <c r="B18" s="125" t="s">
        <v>309</v>
      </c>
      <c r="C18" s="140" t="s">
        <v>332</v>
      </c>
      <c r="D18" s="33">
        <v>203.5</v>
      </c>
      <c r="E18" s="33">
        <v>302.33333333333331</v>
      </c>
      <c r="F18" s="33">
        <v>736.83333333333337</v>
      </c>
      <c r="G18" s="33">
        <v>1005</v>
      </c>
      <c r="H18" s="33">
        <v>261.5</v>
      </c>
      <c r="I18" s="52"/>
      <c r="J18" s="32">
        <v>166</v>
      </c>
      <c r="K18" s="52"/>
      <c r="L18" s="165">
        <f t="shared" si="1"/>
        <v>0.77820267686424471</v>
      </c>
      <c r="M18" s="165">
        <f t="shared" si="1"/>
        <v>1.1561504142766093</v>
      </c>
      <c r="N18" s="165">
        <f t="shared" si="1"/>
        <v>2.8177182919056727</v>
      </c>
      <c r="O18" s="165">
        <f t="shared" si="1"/>
        <v>3.8432122370936903</v>
      </c>
      <c r="P18" s="165">
        <f t="shared" si="1"/>
        <v>1</v>
      </c>
      <c r="Q18" s="52"/>
      <c r="R18" s="165">
        <f t="shared" si="2"/>
        <v>1.1305555555555555</v>
      </c>
      <c r="S18" s="165">
        <f t="shared" si="0"/>
        <v>1.6796296296296296</v>
      </c>
      <c r="T18" s="165">
        <f t="shared" si="0"/>
        <v>4.0935185185185183</v>
      </c>
      <c r="U18" s="165">
        <f t="shared" si="0"/>
        <v>5.583333333333333</v>
      </c>
      <c r="V18" s="165">
        <f t="shared" si="0"/>
        <v>1.4527777777777777</v>
      </c>
    </row>
    <row r="19" spans="1:26" s="35" customFormat="1" ht="15.75" customHeight="1">
      <c r="A19" s="109" t="s">
        <v>310</v>
      </c>
      <c r="B19" s="113" t="s">
        <v>311</v>
      </c>
      <c r="C19" s="196" t="s">
        <v>332</v>
      </c>
      <c r="D19" s="36">
        <v>287.83333333333331</v>
      </c>
      <c r="E19" s="36">
        <v>376.83333333333331</v>
      </c>
      <c r="F19" s="36">
        <v>813.5</v>
      </c>
      <c r="G19" s="36">
        <v>1234.8333333333333</v>
      </c>
      <c r="H19" s="36">
        <v>370.33333333333331</v>
      </c>
      <c r="I19" s="52"/>
      <c r="J19" s="35">
        <v>238</v>
      </c>
      <c r="K19" s="52"/>
      <c r="L19" s="197">
        <f t="shared" si="1"/>
        <v>0.77722772277227725</v>
      </c>
      <c r="M19" s="197">
        <f t="shared" si="1"/>
        <v>1.0175517551755175</v>
      </c>
      <c r="N19" s="197">
        <f t="shared" si="1"/>
        <v>2.196669666966697</v>
      </c>
      <c r="O19" s="197">
        <f t="shared" si="1"/>
        <v>3.3343834383438344</v>
      </c>
      <c r="P19" s="197">
        <f t="shared" si="1"/>
        <v>1</v>
      </c>
      <c r="Q19" s="52"/>
      <c r="R19" s="197">
        <f t="shared" si="2"/>
        <v>1.5990740740740739</v>
      </c>
      <c r="S19" s="197">
        <f t="shared" si="0"/>
        <v>2.0935185185185183</v>
      </c>
      <c r="T19" s="197">
        <f t="shared" si="0"/>
        <v>4.5194444444444448</v>
      </c>
      <c r="U19" s="197">
        <f t="shared" si="0"/>
        <v>6.8601851851851849</v>
      </c>
      <c r="V19" s="197">
        <f t="shared" si="0"/>
        <v>2.0574074074074074</v>
      </c>
      <c r="W19" s="32"/>
      <c r="X19" s="32"/>
      <c r="Y19" s="32"/>
      <c r="Z19" s="32"/>
    </row>
    <row r="20" spans="1:26" s="32" customFormat="1" ht="15.75" customHeight="1">
      <c r="A20" s="121" t="s">
        <v>314</v>
      </c>
      <c r="B20" s="125" t="s">
        <v>315</v>
      </c>
      <c r="C20" s="140" t="s">
        <v>332</v>
      </c>
      <c r="D20" s="33">
        <v>210</v>
      </c>
      <c r="E20" s="33">
        <v>266.33333333333331</v>
      </c>
      <c r="F20" s="33">
        <v>564.83333333333337</v>
      </c>
      <c r="G20" s="33">
        <v>956.16666666666663</v>
      </c>
      <c r="H20" s="33">
        <v>277.5</v>
      </c>
      <c r="I20" s="52"/>
      <c r="J20" s="32">
        <v>170</v>
      </c>
      <c r="K20" s="52"/>
      <c r="L20" s="165">
        <f t="shared" si="1"/>
        <v>0.7567567567567568</v>
      </c>
      <c r="M20" s="165">
        <f t="shared" si="1"/>
        <v>0.95975975975975969</v>
      </c>
      <c r="N20" s="165">
        <f t="shared" si="1"/>
        <v>2.0354354354354354</v>
      </c>
      <c r="O20" s="165">
        <f t="shared" si="1"/>
        <v>3.4456456456456457</v>
      </c>
      <c r="P20" s="165">
        <f t="shared" si="1"/>
        <v>1</v>
      </c>
      <c r="Q20" s="52"/>
      <c r="R20" s="165">
        <f t="shared" si="2"/>
        <v>1.1666666666666667</v>
      </c>
      <c r="S20" s="165">
        <f t="shared" si="0"/>
        <v>1.4796296296296296</v>
      </c>
      <c r="T20" s="165">
        <f t="shared" si="0"/>
        <v>3.1379629629629631</v>
      </c>
      <c r="U20" s="165">
        <f t="shared" si="0"/>
        <v>5.3120370370370367</v>
      </c>
      <c r="V20" s="165">
        <f t="shared" si="0"/>
        <v>1.5416666666666667</v>
      </c>
    </row>
    <row r="21" spans="1:26" s="35" customFormat="1" ht="15.75" customHeight="1">
      <c r="A21" s="109" t="s">
        <v>316</v>
      </c>
      <c r="B21" s="113" t="s">
        <v>317</v>
      </c>
      <c r="C21" s="196" t="s">
        <v>332</v>
      </c>
      <c r="D21" s="36">
        <v>206.5</v>
      </c>
      <c r="E21" s="36">
        <v>284.5</v>
      </c>
      <c r="F21" s="36">
        <v>876</v>
      </c>
      <c r="G21" s="36">
        <v>921.33333333333337</v>
      </c>
      <c r="H21" s="36">
        <v>265.66666666666669</v>
      </c>
      <c r="I21" s="52"/>
      <c r="J21" s="35">
        <v>195</v>
      </c>
      <c r="K21" s="52"/>
      <c r="L21" s="197">
        <f t="shared" si="1"/>
        <v>0.7772898368883312</v>
      </c>
      <c r="M21" s="197">
        <f t="shared" si="1"/>
        <v>1.0708908406524467</v>
      </c>
      <c r="N21" s="197">
        <f t="shared" si="1"/>
        <v>3.2973651191969884</v>
      </c>
      <c r="O21" s="197">
        <f t="shared" si="1"/>
        <v>3.4680050188205769</v>
      </c>
      <c r="P21" s="197">
        <f t="shared" si="1"/>
        <v>1</v>
      </c>
      <c r="Q21" s="52"/>
      <c r="R21" s="197">
        <f t="shared" si="2"/>
        <v>1.1472222222222221</v>
      </c>
      <c r="S21" s="197">
        <f t="shared" si="0"/>
        <v>1.5805555555555555</v>
      </c>
      <c r="T21" s="197">
        <f t="shared" si="0"/>
        <v>4.8666666666666663</v>
      </c>
      <c r="U21" s="197">
        <f t="shared" si="0"/>
        <v>5.1185185185185187</v>
      </c>
      <c r="V21" s="197">
        <f t="shared" si="0"/>
        <v>1.4759259259259261</v>
      </c>
      <c r="W21" s="32"/>
      <c r="X21" s="32"/>
      <c r="Y21" s="32"/>
      <c r="Z21" s="32"/>
    </row>
    <row r="22" spans="1:26" s="32" customFormat="1" ht="15.75" customHeight="1">
      <c r="A22" s="121" t="s">
        <v>318</v>
      </c>
      <c r="B22" s="125" t="s">
        <v>319</v>
      </c>
      <c r="C22" s="140" t="s">
        <v>332</v>
      </c>
      <c r="D22" s="33">
        <v>274.66666666666669</v>
      </c>
      <c r="E22" s="33">
        <v>453.83333333333331</v>
      </c>
      <c r="F22" s="33">
        <v>1019</v>
      </c>
      <c r="G22" s="33">
        <v>948.33333333333337</v>
      </c>
      <c r="H22" s="33">
        <v>387.66666666666669</v>
      </c>
      <c r="I22" s="52"/>
      <c r="J22" s="32">
        <v>285</v>
      </c>
      <c r="K22" s="52"/>
      <c r="L22" s="165">
        <f t="shared" si="1"/>
        <v>0.70851246775580401</v>
      </c>
      <c r="M22" s="165">
        <f t="shared" si="1"/>
        <v>1.1706792777300086</v>
      </c>
      <c r="N22" s="165">
        <f t="shared" si="1"/>
        <v>2.6285468615649181</v>
      </c>
      <c r="O22" s="165">
        <f t="shared" si="1"/>
        <v>2.4462596732588135</v>
      </c>
      <c r="P22" s="165">
        <f t="shared" si="1"/>
        <v>1</v>
      </c>
      <c r="Q22" s="52"/>
      <c r="R22" s="165">
        <f t="shared" si="2"/>
        <v>1.5259259259259261</v>
      </c>
      <c r="S22" s="165">
        <f t="shared" si="0"/>
        <v>2.5212962962962964</v>
      </c>
      <c r="T22" s="165">
        <f t="shared" si="0"/>
        <v>5.6611111111111114</v>
      </c>
      <c r="U22" s="165">
        <f t="shared" si="0"/>
        <v>5.268518518518519</v>
      </c>
      <c r="V22" s="165">
        <f t="shared" si="0"/>
        <v>2.1537037037037039</v>
      </c>
    </row>
    <row r="23" spans="1:26" s="35" customFormat="1" ht="15.75" customHeight="1">
      <c r="A23" s="109" t="s">
        <v>320</v>
      </c>
      <c r="B23" s="113" t="s">
        <v>321</v>
      </c>
      <c r="C23" s="196" t="s">
        <v>332</v>
      </c>
      <c r="D23" s="36">
        <v>157.66666666666666</v>
      </c>
      <c r="E23" s="36">
        <v>266.33333333333331</v>
      </c>
      <c r="F23" s="36">
        <v>681.83333333333337</v>
      </c>
      <c r="G23" s="36">
        <v>879.66666666666663</v>
      </c>
      <c r="H23" s="36">
        <v>287</v>
      </c>
      <c r="I23" s="52"/>
      <c r="J23" s="35">
        <v>192</v>
      </c>
      <c r="K23" s="52"/>
      <c r="L23" s="197">
        <f t="shared" si="1"/>
        <v>0.54936120789779319</v>
      </c>
      <c r="M23" s="197">
        <f t="shared" si="1"/>
        <v>0.92799070847851328</v>
      </c>
      <c r="N23" s="197">
        <f t="shared" si="1"/>
        <v>2.3757259001161439</v>
      </c>
      <c r="O23" s="197">
        <f t="shared" si="1"/>
        <v>3.065040650406504</v>
      </c>
      <c r="P23" s="197">
        <f t="shared" si="1"/>
        <v>1</v>
      </c>
      <c r="Q23" s="52"/>
      <c r="R23" s="197">
        <f t="shared" si="2"/>
        <v>0.87592592592592589</v>
      </c>
      <c r="S23" s="197">
        <f t="shared" si="0"/>
        <v>1.4796296296296296</v>
      </c>
      <c r="T23" s="197">
        <f t="shared" si="0"/>
        <v>3.787962962962963</v>
      </c>
      <c r="U23" s="197">
        <f t="shared" si="0"/>
        <v>4.8870370370370368</v>
      </c>
      <c r="V23" s="197">
        <f t="shared" si="0"/>
        <v>1.5944444444444446</v>
      </c>
      <c r="W23" s="32"/>
      <c r="X23" s="32"/>
      <c r="Y23" s="32"/>
      <c r="Z23" s="32"/>
    </row>
    <row r="24" spans="1:26" s="32" customFormat="1" ht="15.75" customHeight="1">
      <c r="A24" s="121" t="s">
        <v>322</v>
      </c>
      <c r="B24" s="125" t="s">
        <v>323</v>
      </c>
      <c r="C24" s="140" t="s">
        <v>332</v>
      </c>
      <c r="D24" s="33">
        <v>280</v>
      </c>
      <c r="E24" s="33">
        <v>329.16666666666669</v>
      </c>
      <c r="F24" s="33">
        <v>461.5</v>
      </c>
      <c r="G24" s="33">
        <v>921.83333333333337</v>
      </c>
      <c r="H24" s="33">
        <v>403.16666666666669</v>
      </c>
      <c r="I24" s="52"/>
      <c r="J24" s="32">
        <v>338</v>
      </c>
      <c r="K24" s="52"/>
      <c r="L24" s="165">
        <f t="shared" si="1"/>
        <v>0.69450186027284</v>
      </c>
      <c r="M24" s="165">
        <f t="shared" si="1"/>
        <v>0.81645307978503512</v>
      </c>
      <c r="N24" s="165">
        <f t="shared" si="1"/>
        <v>1.1446878875568416</v>
      </c>
      <c r="O24" s="165">
        <f t="shared" si="1"/>
        <v>2.2864820173625464</v>
      </c>
      <c r="P24" s="165">
        <f t="shared" si="1"/>
        <v>1</v>
      </c>
      <c r="Q24" s="52"/>
      <c r="R24" s="165">
        <f t="shared" si="2"/>
        <v>1.5555555555555556</v>
      </c>
      <c r="S24" s="165">
        <f t="shared" si="0"/>
        <v>1.8287037037037037</v>
      </c>
      <c r="T24" s="165">
        <f t="shared" si="0"/>
        <v>2.5638888888888891</v>
      </c>
      <c r="U24" s="165">
        <f t="shared" si="0"/>
        <v>5.1212962962962969</v>
      </c>
      <c r="V24" s="165">
        <f t="shared" si="0"/>
        <v>2.2398148148148147</v>
      </c>
    </row>
    <row r="25" spans="1:26" s="35" customFormat="1" ht="15.75" customHeight="1">
      <c r="A25" s="109" t="s">
        <v>325</v>
      </c>
      <c r="B25" s="113" t="s">
        <v>326</v>
      </c>
      <c r="C25" s="196" t="s">
        <v>332</v>
      </c>
      <c r="D25" s="36">
        <v>179.83333333333334</v>
      </c>
      <c r="E25" s="36">
        <v>278.5</v>
      </c>
      <c r="F25" s="36">
        <v>703.83333333333337</v>
      </c>
      <c r="G25" s="36">
        <v>981.5</v>
      </c>
      <c r="H25" s="36">
        <v>261.83333333333331</v>
      </c>
      <c r="I25" s="52"/>
      <c r="J25" s="35">
        <v>204</v>
      </c>
      <c r="K25" s="52"/>
      <c r="L25" s="197">
        <f t="shared" si="1"/>
        <v>0.68682367918523246</v>
      </c>
      <c r="M25" s="197">
        <f t="shared" si="1"/>
        <v>1.063653723742839</v>
      </c>
      <c r="N25" s="197">
        <f t="shared" si="1"/>
        <v>2.6880967536600893</v>
      </c>
      <c r="O25" s="197">
        <f t="shared" si="1"/>
        <v>3.7485677912157862</v>
      </c>
      <c r="P25" s="197">
        <f t="shared" si="1"/>
        <v>1</v>
      </c>
      <c r="Q25" s="52"/>
      <c r="R25" s="197">
        <f t="shared" si="2"/>
        <v>0.99907407407407411</v>
      </c>
      <c r="S25" s="197">
        <f t="shared" si="0"/>
        <v>1.5472222222222223</v>
      </c>
      <c r="T25" s="197">
        <f t="shared" si="0"/>
        <v>3.9101851851851852</v>
      </c>
      <c r="U25" s="197">
        <f t="shared" si="0"/>
        <v>5.4527777777777775</v>
      </c>
      <c r="V25" s="197">
        <f t="shared" si="0"/>
        <v>1.4546296296296295</v>
      </c>
      <c r="W25" s="32"/>
      <c r="X25" s="32"/>
      <c r="Y25" s="32"/>
      <c r="Z25" s="32"/>
    </row>
    <row r="26" spans="1:26" s="32" customFormat="1" ht="15.75" customHeight="1">
      <c r="A26" s="121" t="s">
        <v>327</v>
      </c>
      <c r="B26" s="125" t="s">
        <v>328</v>
      </c>
      <c r="C26" s="140" t="s">
        <v>332</v>
      </c>
      <c r="D26" s="33">
        <v>286.66666666666669</v>
      </c>
      <c r="E26" s="33">
        <v>440.83333333333331</v>
      </c>
      <c r="F26" s="33">
        <v>887.83333333333337</v>
      </c>
      <c r="G26" s="33">
        <v>908.83333333333337</v>
      </c>
      <c r="H26" s="33">
        <v>426.16666666666669</v>
      </c>
      <c r="I26" s="52"/>
      <c r="J26" s="32">
        <v>302</v>
      </c>
      <c r="K26" s="52"/>
      <c r="L26" s="165">
        <f t="shared" si="1"/>
        <v>0.67266327727806019</v>
      </c>
      <c r="M26" s="165">
        <f t="shared" si="1"/>
        <v>1.0344153304653891</v>
      </c>
      <c r="N26" s="165">
        <f t="shared" si="1"/>
        <v>2.0833007430582713</v>
      </c>
      <c r="O26" s="165">
        <f t="shared" si="1"/>
        <v>2.1325772389518969</v>
      </c>
      <c r="P26" s="165">
        <f t="shared" si="1"/>
        <v>1</v>
      </c>
      <c r="Q26" s="52"/>
      <c r="R26" s="165">
        <f t="shared" si="2"/>
        <v>1.5925925925925928</v>
      </c>
      <c r="S26" s="165">
        <f t="shared" si="0"/>
        <v>2.449074074074074</v>
      </c>
      <c r="T26" s="165">
        <f t="shared" si="0"/>
        <v>4.9324074074074078</v>
      </c>
      <c r="U26" s="165">
        <f t="shared" si="0"/>
        <v>5.049074074074074</v>
      </c>
      <c r="V26" s="165">
        <f t="shared" si="0"/>
        <v>2.3675925925925929</v>
      </c>
    </row>
    <row r="27" spans="1:26" s="35" customFormat="1" ht="15.75" customHeight="1">
      <c r="A27" s="109" t="s">
        <v>302</v>
      </c>
      <c r="B27" s="113" t="s">
        <v>303</v>
      </c>
      <c r="C27" s="196" t="s">
        <v>332</v>
      </c>
      <c r="D27" s="36">
        <v>290.33333333333331</v>
      </c>
      <c r="E27" s="36">
        <v>402.33333333333331</v>
      </c>
      <c r="F27" s="36">
        <v>883</v>
      </c>
      <c r="G27" s="36">
        <v>1136</v>
      </c>
      <c r="H27" s="36">
        <v>632.83333333333337</v>
      </c>
      <c r="I27" s="52"/>
      <c r="J27" s="35">
        <v>367</v>
      </c>
      <c r="K27" s="52"/>
      <c r="L27" s="197">
        <f t="shared" si="1"/>
        <v>0.45878324993415848</v>
      </c>
      <c r="M27" s="197">
        <f t="shared" si="1"/>
        <v>0.63576507769291535</v>
      </c>
      <c r="N27" s="197">
        <f t="shared" si="1"/>
        <v>1.3953120884909138</v>
      </c>
      <c r="O27" s="197">
        <f t="shared" si="1"/>
        <v>1.79510139583882</v>
      </c>
      <c r="P27" s="197">
        <f t="shared" si="1"/>
        <v>1</v>
      </c>
      <c r="Q27" s="52"/>
      <c r="R27" s="197">
        <f t="shared" si="2"/>
        <v>1.6129629629629629</v>
      </c>
      <c r="S27" s="197">
        <f t="shared" si="0"/>
        <v>2.2351851851851849</v>
      </c>
      <c r="T27" s="197">
        <f t="shared" si="0"/>
        <v>4.9055555555555559</v>
      </c>
      <c r="U27" s="197">
        <f t="shared" si="0"/>
        <v>6.3111111111111109</v>
      </c>
      <c r="V27" s="197">
        <f t="shared" si="0"/>
        <v>3.5157407407407408</v>
      </c>
      <c r="W27" s="32"/>
      <c r="X27" s="32"/>
      <c r="Y27" s="32"/>
      <c r="Z27" s="32"/>
    </row>
    <row r="28" spans="1:26" s="32" customFormat="1" ht="15.75" customHeight="1">
      <c r="A28" s="121" t="s">
        <v>285</v>
      </c>
      <c r="B28" s="125" t="s">
        <v>286</v>
      </c>
      <c r="C28" s="140" t="s">
        <v>332</v>
      </c>
      <c r="D28" s="33">
        <v>218.83333333333334</v>
      </c>
      <c r="E28" s="33">
        <v>297.66666666666669</v>
      </c>
      <c r="F28" s="33">
        <v>534.5</v>
      </c>
      <c r="G28" s="33">
        <v>1647.8333333333333</v>
      </c>
      <c r="H28" s="33">
        <v>328</v>
      </c>
      <c r="I28" s="52"/>
      <c r="J28" s="32">
        <v>242</v>
      </c>
      <c r="K28" s="52"/>
      <c r="L28" s="165">
        <f t="shared" si="1"/>
        <v>0.66717479674796754</v>
      </c>
      <c r="M28" s="165">
        <f t="shared" si="1"/>
        <v>0.9075203252032521</v>
      </c>
      <c r="N28" s="165">
        <f t="shared" si="1"/>
        <v>1.6295731707317074</v>
      </c>
      <c r="O28" s="165">
        <f t="shared" si="1"/>
        <v>5.0238821138211378</v>
      </c>
      <c r="P28" s="165">
        <f t="shared" si="1"/>
        <v>1</v>
      </c>
      <c r="Q28" s="52"/>
      <c r="R28" s="165">
        <f t="shared" si="2"/>
        <v>1.2157407407407408</v>
      </c>
      <c r="S28" s="165">
        <f t="shared" si="0"/>
        <v>1.6537037037037039</v>
      </c>
      <c r="T28" s="165">
        <f t="shared" si="0"/>
        <v>2.9694444444444446</v>
      </c>
      <c r="U28" s="165">
        <f t="shared" si="0"/>
        <v>9.1546296296296283</v>
      </c>
      <c r="V28" s="165">
        <f t="shared" si="0"/>
        <v>1.8222222222222222</v>
      </c>
    </row>
    <row r="29" spans="1:26" s="35" customFormat="1" ht="15.75" customHeight="1">
      <c r="A29" s="109"/>
      <c r="B29" s="110" t="s">
        <v>280</v>
      </c>
      <c r="C29" s="196" t="s">
        <v>332</v>
      </c>
      <c r="D29" s="36">
        <v>273</v>
      </c>
      <c r="E29" s="36">
        <v>435.83333333333331</v>
      </c>
      <c r="F29" s="36">
        <v>712.5</v>
      </c>
      <c r="G29" s="36">
        <v>799</v>
      </c>
      <c r="H29" s="36">
        <v>486.16666666666669</v>
      </c>
      <c r="I29" s="52"/>
      <c r="K29" s="52"/>
      <c r="L29" s="197">
        <f t="shared" si="1"/>
        <v>0.56153582447720263</v>
      </c>
      <c r="M29" s="197">
        <f t="shared" si="1"/>
        <v>0.89646897497428857</v>
      </c>
      <c r="N29" s="197">
        <f t="shared" si="1"/>
        <v>1.4655467946520397</v>
      </c>
      <c r="O29" s="197">
        <f t="shared" si="1"/>
        <v>1.6434693177922524</v>
      </c>
      <c r="P29" s="197">
        <f t="shared" si="1"/>
        <v>1</v>
      </c>
      <c r="Q29" s="52"/>
      <c r="R29" s="197">
        <f t="shared" si="2"/>
        <v>1.5166666666666666</v>
      </c>
      <c r="S29" s="197">
        <f t="shared" si="0"/>
        <v>2.4212962962962963</v>
      </c>
      <c r="T29" s="197">
        <f t="shared" si="0"/>
        <v>3.9583333333333335</v>
      </c>
      <c r="U29" s="197">
        <f t="shared" si="0"/>
        <v>4.4388888888888891</v>
      </c>
      <c r="V29" s="197">
        <f t="shared" si="0"/>
        <v>2.700925925925926</v>
      </c>
      <c r="W29" s="32"/>
      <c r="X29" s="32"/>
      <c r="Y29" s="32"/>
      <c r="Z29" s="32"/>
    </row>
    <row r="30" spans="1:26" s="32" customFormat="1" ht="15.75" customHeight="1">
      <c r="A30" s="121"/>
      <c r="B30" s="126" t="s">
        <v>295</v>
      </c>
      <c r="C30" s="140" t="s">
        <v>332</v>
      </c>
      <c r="D30" s="33">
        <v>374.66666666666669</v>
      </c>
      <c r="E30" s="33">
        <v>417.66666666666669</v>
      </c>
      <c r="F30" s="33">
        <v>734.83333333333337</v>
      </c>
      <c r="G30" s="33">
        <v>732</v>
      </c>
      <c r="H30" s="33">
        <v>415.16666666666669</v>
      </c>
      <c r="I30" s="52"/>
      <c r="K30" s="52"/>
      <c r="L30" s="165">
        <f t="shared" si="1"/>
        <v>0.90244881573665192</v>
      </c>
      <c r="M30" s="165">
        <f t="shared" si="1"/>
        <v>1.0060216780409474</v>
      </c>
      <c r="N30" s="165">
        <f t="shared" si="1"/>
        <v>1.7699718988358089</v>
      </c>
      <c r="O30" s="165">
        <f t="shared" si="1"/>
        <v>1.7631473303894019</v>
      </c>
      <c r="P30" s="165">
        <f t="shared" si="1"/>
        <v>1</v>
      </c>
      <c r="Q30" s="52"/>
      <c r="R30" s="165">
        <f t="shared" si="2"/>
        <v>2.0814814814814815</v>
      </c>
      <c r="S30" s="165">
        <f t="shared" si="0"/>
        <v>2.3203703703703704</v>
      </c>
      <c r="T30" s="165">
        <f t="shared" si="0"/>
        <v>4.0824074074074073</v>
      </c>
      <c r="U30" s="165">
        <f t="shared" si="0"/>
        <v>4.0666666666666664</v>
      </c>
      <c r="V30" s="165">
        <f t="shared" si="0"/>
        <v>2.3064814814814816</v>
      </c>
    </row>
    <row r="31" spans="1:26" s="35" customFormat="1" ht="15.75" customHeight="1">
      <c r="A31" s="109"/>
      <c r="B31" s="113" t="s">
        <v>304</v>
      </c>
      <c r="C31" s="196" t="s">
        <v>332</v>
      </c>
      <c r="D31" s="36">
        <v>446.66666666666669</v>
      </c>
      <c r="E31" s="36">
        <v>298.33333333333331</v>
      </c>
      <c r="F31" s="36">
        <v>677.33333333333337</v>
      </c>
      <c r="G31" s="36">
        <v>1170.8333333333333</v>
      </c>
      <c r="H31" s="36">
        <v>623.33333333333337</v>
      </c>
      <c r="I31" s="52"/>
      <c r="K31" s="52"/>
      <c r="L31" s="197">
        <f t="shared" si="1"/>
        <v>0.71657754010695185</v>
      </c>
      <c r="M31" s="197">
        <f t="shared" si="1"/>
        <v>0.47860962566844911</v>
      </c>
      <c r="N31" s="197">
        <f t="shared" si="1"/>
        <v>1.0866310160427808</v>
      </c>
      <c r="O31" s="197">
        <f t="shared" si="1"/>
        <v>1.8783422459893047</v>
      </c>
      <c r="P31" s="197">
        <f t="shared" si="1"/>
        <v>1</v>
      </c>
      <c r="Q31" s="52"/>
      <c r="R31" s="197">
        <f t="shared" si="2"/>
        <v>2.4814814814814814</v>
      </c>
      <c r="S31" s="197">
        <f t="shared" si="0"/>
        <v>1.6574074074074072</v>
      </c>
      <c r="T31" s="197">
        <f t="shared" si="0"/>
        <v>3.7629629629629631</v>
      </c>
      <c r="U31" s="197">
        <f t="shared" si="0"/>
        <v>6.5046296296296289</v>
      </c>
      <c r="V31" s="197">
        <f t="shared" si="0"/>
        <v>3.4629629629629632</v>
      </c>
      <c r="W31" s="32"/>
      <c r="X31" s="32"/>
      <c r="Y31" s="32"/>
      <c r="Z31" s="32"/>
    </row>
    <row r="32" spans="1:26" s="32" customFormat="1" ht="15.75" customHeight="1">
      <c r="A32" s="121"/>
      <c r="B32" s="125" t="s">
        <v>307</v>
      </c>
      <c r="C32" s="140" t="s">
        <v>332</v>
      </c>
      <c r="D32" s="33">
        <v>281.33333333333331</v>
      </c>
      <c r="E32" s="33">
        <v>846.66666666666663</v>
      </c>
      <c r="F32" s="33">
        <v>429.66666666666669</v>
      </c>
      <c r="G32" s="33">
        <v>907.25</v>
      </c>
      <c r="H32" s="33">
        <v>448.83333333333331</v>
      </c>
      <c r="I32" s="52"/>
      <c r="K32" s="52"/>
      <c r="L32" s="165">
        <f t="shared" si="1"/>
        <v>0.62681024879316749</v>
      </c>
      <c r="M32" s="165">
        <f t="shared" si="1"/>
        <v>1.8863720757519495</v>
      </c>
      <c r="N32" s="165">
        <f t="shared" si="1"/>
        <v>0.95729669513553661</v>
      </c>
      <c r="O32" s="165">
        <f t="shared" si="1"/>
        <v>2.0213516524322319</v>
      </c>
      <c r="P32" s="165">
        <f t="shared" si="1"/>
        <v>1</v>
      </c>
      <c r="Q32" s="52"/>
      <c r="R32" s="165">
        <f t="shared" si="2"/>
        <v>1.5629629629629629</v>
      </c>
      <c r="S32" s="165">
        <f t="shared" si="0"/>
        <v>4.7037037037037033</v>
      </c>
      <c r="T32" s="165">
        <f t="shared" si="0"/>
        <v>2.3870370370370373</v>
      </c>
      <c r="U32" s="165">
        <f t="shared" si="0"/>
        <v>5.0402777777777779</v>
      </c>
      <c r="V32" s="165">
        <f t="shared" si="0"/>
        <v>2.4935185185185182</v>
      </c>
    </row>
    <row r="33" spans="1:26" s="35" customFormat="1" ht="15.75" customHeight="1">
      <c r="A33" s="109"/>
      <c r="B33" s="113" t="s">
        <v>324</v>
      </c>
      <c r="C33" s="196" t="s">
        <v>332</v>
      </c>
      <c r="D33" s="36">
        <v>185.83333333333334</v>
      </c>
      <c r="E33" s="36">
        <v>226</v>
      </c>
      <c r="F33" s="36">
        <v>506.16666666666669</v>
      </c>
      <c r="G33" s="36">
        <v>1507.5</v>
      </c>
      <c r="H33" s="36">
        <v>242.5</v>
      </c>
      <c r="I33" s="52"/>
      <c r="K33" s="52"/>
      <c r="L33" s="197">
        <f t="shared" si="1"/>
        <v>0.76632302405498287</v>
      </c>
      <c r="M33" s="197">
        <f t="shared" si="1"/>
        <v>0.93195876288659796</v>
      </c>
      <c r="N33" s="197">
        <f t="shared" si="1"/>
        <v>2.0872852233676977</v>
      </c>
      <c r="O33" s="197">
        <f t="shared" si="1"/>
        <v>6.2164948453608249</v>
      </c>
      <c r="P33" s="197">
        <f t="shared" si="1"/>
        <v>1</v>
      </c>
      <c r="Q33" s="52"/>
      <c r="R33" s="197">
        <f t="shared" si="2"/>
        <v>1.0324074074074074</v>
      </c>
      <c r="S33" s="197">
        <f t="shared" si="0"/>
        <v>1.2555555555555555</v>
      </c>
      <c r="T33" s="197">
        <f t="shared" si="0"/>
        <v>2.8120370370370371</v>
      </c>
      <c r="U33" s="197">
        <f t="shared" si="0"/>
        <v>8.375</v>
      </c>
      <c r="V33" s="197">
        <f t="shared" si="0"/>
        <v>1.3472222222222223</v>
      </c>
      <c r="W33" s="32"/>
      <c r="X33" s="32"/>
      <c r="Y33" s="32"/>
      <c r="Z33" s="32"/>
    </row>
    <row r="35" spans="1:26" ht="15.75">
      <c r="I35" s="198" t="s">
        <v>333</v>
      </c>
      <c r="J35" s="198"/>
      <c r="K35" s="72"/>
      <c r="L35" s="187">
        <f>AVERAGE(L5:L33)</f>
        <v>0.68871663108878522</v>
      </c>
      <c r="M35" s="187">
        <f t="shared" ref="M35:O35" si="3">AVERAGE(M5:M33)</f>
        <v>0.98351987786281858</v>
      </c>
      <c r="N35" s="187">
        <f t="shared" si="3"/>
        <v>2.0360918289744712</v>
      </c>
      <c r="O35" s="187">
        <f t="shared" si="3"/>
        <v>2.7733806509886314</v>
      </c>
      <c r="R35" s="187">
        <f>AVERAGE(R5:R33)</f>
        <v>1.4431992337164752</v>
      </c>
      <c r="S35" s="187">
        <f t="shared" ref="S35:U35" si="4">AVERAGE(S5:S33)</f>
        <v>2.0570242656449551</v>
      </c>
      <c r="T35" s="187">
        <f t="shared" si="4"/>
        <v>4.0955938697317995</v>
      </c>
      <c r="U35" s="187">
        <f t="shared" si="4"/>
        <v>5.4577426564495521</v>
      </c>
    </row>
    <row r="36" spans="1:26" ht="15.75">
      <c r="I36" s="198" t="s">
        <v>334</v>
      </c>
      <c r="J36" s="198"/>
      <c r="K36" s="72"/>
      <c r="L36" s="187">
        <f>MEDIAN(L5:L33)</f>
        <v>0.68440463645943106</v>
      </c>
      <c r="M36" s="187">
        <f t="shared" ref="M36:O36" si="5">MEDIAN(M5:M33)</f>
        <v>0.96416382252559729</v>
      </c>
      <c r="N36" s="187">
        <f t="shared" si="5"/>
        <v>2.0833007430582713</v>
      </c>
      <c r="O36" s="187">
        <f t="shared" si="5"/>
        <v>2.4462596732588135</v>
      </c>
      <c r="R36" s="187">
        <f>MEDIAN(R5:R33)</f>
        <v>1.3703703703703702</v>
      </c>
      <c r="S36" s="187">
        <f t="shared" ref="S36:U36" si="6">MEDIAN(S5:S33)</f>
        <v>1.8379629629629628</v>
      </c>
      <c r="T36" s="187">
        <f t="shared" si="6"/>
        <v>4.0824074074074073</v>
      </c>
      <c r="U36" s="187">
        <f t="shared" si="6"/>
        <v>5.1759259259259256</v>
      </c>
    </row>
    <row r="38" spans="1:26">
      <c r="L38" s="164">
        <f t="shared" ref="L38:O39" si="7">L35/$L35</f>
        <v>1</v>
      </c>
      <c r="M38" s="164">
        <f t="shared" si="7"/>
        <v>1.4280472308443921</v>
      </c>
      <c r="N38" s="164">
        <f t="shared" si="7"/>
        <v>2.9563564128771422</v>
      </c>
      <c r="O38" s="164">
        <f t="shared" si="7"/>
        <v>4.026882067018219</v>
      </c>
      <c r="R38" s="164">
        <f>R35/$R35</f>
        <v>1</v>
      </c>
      <c r="S38" s="164">
        <f t="shared" ref="S38:U38" si="8">S35/$R35</f>
        <v>1.4253224486183931</v>
      </c>
      <c r="T38" s="164">
        <f t="shared" si="8"/>
        <v>2.837857569522797</v>
      </c>
      <c r="U38" s="164">
        <f t="shared" si="8"/>
        <v>3.7816973075816898</v>
      </c>
    </row>
    <row r="39" spans="1:26">
      <c r="L39" s="164">
        <f t="shared" si="7"/>
        <v>1</v>
      </c>
      <c r="M39" s="164">
        <f t="shared" si="7"/>
        <v>1.4087628446139981</v>
      </c>
      <c r="N39" s="164">
        <f t="shared" si="7"/>
        <v>3.0439605930135478</v>
      </c>
      <c r="O39" s="164">
        <f t="shared" si="7"/>
        <v>3.5742885757084122</v>
      </c>
      <c r="R39" s="164">
        <f t="shared" ref="R39:U39" si="9">R36/$R36</f>
        <v>1</v>
      </c>
      <c r="S39" s="164">
        <f t="shared" si="9"/>
        <v>1.3412162162162162</v>
      </c>
      <c r="T39" s="164">
        <f t="shared" si="9"/>
        <v>2.9790540540540542</v>
      </c>
      <c r="U39" s="164">
        <f t="shared" si="9"/>
        <v>3.7770270270270272</v>
      </c>
    </row>
  </sheetData>
  <mergeCells count="3">
    <mergeCell ref="J3:J4"/>
    <mergeCell ref="I35:J35"/>
    <mergeCell ref="I36:J36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4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11" defaultRowHeight="14.25"/>
  <cols>
    <col min="1" max="1" width="12.5" style="289" customWidth="1"/>
    <col min="2" max="2" width="32.875" style="289" customWidth="1"/>
    <col min="3" max="3" width="33.625" style="289" customWidth="1"/>
    <col min="4" max="4" width="11.25" style="284" bestFit="1" customWidth="1"/>
    <col min="5" max="6" width="11.125" style="284" bestFit="1" customWidth="1"/>
    <col min="7" max="7" width="11.125" style="288" bestFit="1" customWidth="1"/>
    <col min="8" max="8" width="1.625" style="349" customWidth="1"/>
    <col min="9" max="12" width="11.125" style="288" bestFit="1" customWidth="1"/>
    <col min="13" max="13" width="1.625" style="349" customWidth="1"/>
    <col min="14" max="18" width="11.125" style="284" customWidth="1"/>
    <col min="19" max="19" width="1.625" style="352" customWidth="1"/>
    <col min="20" max="23" width="11.125" style="284" customWidth="1"/>
    <col min="24" max="24" width="11.125" style="288" bestFit="1" customWidth="1"/>
    <col min="25" max="25" width="1.625" style="349" customWidth="1"/>
    <col min="26" max="27" width="11" style="288"/>
    <col min="28" max="28" width="48.875" style="288" customWidth="1"/>
    <col min="29" max="33" width="11.125" style="288" bestFit="1" customWidth="1"/>
    <col min="34" max="16384" width="11" style="288"/>
  </cols>
  <sheetData>
    <row r="1" spans="1:32" ht="35.25" customHeight="1">
      <c r="A1" s="287" t="s">
        <v>1042</v>
      </c>
      <c r="B1" s="287"/>
      <c r="C1" s="287"/>
      <c r="D1" s="287"/>
      <c r="E1" s="287"/>
      <c r="F1" s="287"/>
      <c r="G1" s="287"/>
      <c r="H1" s="287"/>
    </row>
    <row r="3" spans="1:32">
      <c r="A3" s="288"/>
      <c r="B3" s="288"/>
      <c r="C3" s="288"/>
      <c r="D3" s="286"/>
      <c r="E3" s="286"/>
      <c r="F3" s="286"/>
      <c r="G3" s="290"/>
      <c r="H3" s="350"/>
      <c r="I3" s="290"/>
      <c r="J3" s="290"/>
      <c r="K3" s="290"/>
      <c r="L3" s="290"/>
      <c r="M3" s="350"/>
      <c r="N3" s="286"/>
      <c r="O3" s="286"/>
      <c r="P3" s="286"/>
      <c r="Q3" s="286"/>
      <c r="R3" s="286"/>
      <c r="S3" s="313"/>
      <c r="T3" s="286"/>
      <c r="U3" s="286"/>
      <c r="V3" s="286"/>
      <c r="W3" s="286"/>
      <c r="X3" s="290"/>
    </row>
    <row r="4" spans="1:32">
      <c r="A4" s="288"/>
      <c r="B4" s="288"/>
      <c r="C4" s="288"/>
      <c r="D4" s="286"/>
      <c r="E4" s="286"/>
      <c r="F4" s="286"/>
      <c r="G4" s="290"/>
      <c r="H4" s="350"/>
      <c r="I4" s="290"/>
      <c r="J4" s="290"/>
      <c r="K4" s="290"/>
      <c r="L4" s="290"/>
      <c r="M4" s="350"/>
      <c r="N4" s="286"/>
      <c r="O4" s="286"/>
      <c r="P4" s="286"/>
      <c r="Q4" s="286"/>
      <c r="R4" s="286"/>
      <c r="S4" s="313"/>
      <c r="T4" s="286"/>
      <c r="U4" s="286"/>
      <c r="V4" s="286"/>
      <c r="W4" s="286"/>
      <c r="X4" s="290"/>
    </row>
    <row r="5" spans="1:32" ht="15.75" customHeight="1">
      <c r="A5" s="331" t="s">
        <v>262</v>
      </c>
      <c r="B5" s="332" t="s">
        <v>263</v>
      </c>
      <c r="C5" s="298" t="s">
        <v>398</v>
      </c>
      <c r="D5" s="286"/>
      <c r="E5" s="286"/>
      <c r="F5" s="286"/>
      <c r="G5" s="282"/>
      <c r="H5" s="335"/>
      <c r="I5" s="282"/>
      <c r="J5" s="282"/>
      <c r="K5" s="282"/>
      <c r="L5" s="282"/>
      <c r="M5" s="335"/>
      <c r="N5" s="347" t="s">
        <v>399</v>
      </c>
      <c r="O5" s="347"/>
      <c r="P5" s="347"/>
      <c r="Q5" s="347"/>
      <c r="R5" s="286"/>
      <c r="S5" s="313"/>
      <c r="T5" s="286"/>
      <c r="U5" s="286"/>
      <c r="V5" s="286"/>
      <c r="W5" s="286"/>
      <c r="X5" s="282"/>
      <c r="AC5" s="303" t="s">
        <v>384</v>
      </c>
    </row>
    <row r="6" spans="1:32" ht="30">
      <c r="A6" s="333"/>
      <c r="B6" s="333"/>
      <c r="C6" s="334"/>
      <c r="D6" s="308" t="s">
        <v>400</v>
      </c>
      <c r="E6" s="308" t="s">
        <v>401</v>
      </c>
      <c r="F6" s="308" t="s">
        <v>402</v>
      </c>
      <c r="G6" s="309" t="s">
        <v>1068</v>
      </c>
      <c r="H6" s="335"/>
      <c r="I6" s="281" t="s">
        <v>403</v>
      </c>
      <c r="J6" s="281" t="s">
        <v>404</v>
      </c>
      <c r="K6" s="281" t="s">
        <v>405</v>
      </c>
      <c r="L6" s="281" t="s">
        <v>406</v>
      </c>
      <c r="M6" s="335"/>
      <c r="N6" s="345" t="s">
        <v>403</v>
      </c>
      <c r="O6" s="345" t="s">
        <v>404</v>
      </c>
      <c r="P6" s="345" t="s">
        <v>405</v>
      </c>
      <c r="Q6" s="345" t="s">
        <v>406</v>
      </c>
      <c r="R6" s="346" t="s">
        <v>407</v>
      </c>
      <c r="S6" s="353"/>
      <c r="T6" s="345" t="s">
        <v>403</v>
      </c>
      <c r="U6" s="345" t="s">
        <v>404</v>
      </c>
      <c r="V6" s="345" t="s">
        <v>405</v>
      </c>
      <c r="W6" s="345" t="s">
        <v>406</v>
      </c>
      <c r="X6" s="309" t="s">
        <v>1068</v>
      </c>
      <c r="AC6" s="329" t="s">
        <v>359</v>
      </c>
      <c r="AD6" s="329" t="s">
        <v>360</v>
      </c>
      <c r="AE6" s="329" t="s">
        <v>361</v>
      </c>
      <c r="AF6" s="329" t="s">
        <v>362</v>
      </c>
    </row>
    <row r="7" spans="1:32" s="307" customFormat="1" ht="16.5" customHeight="1">
      <c r="A7" s="323" t="s">
        <v>392</v>
      </c>
      <c r="B7" s="323"/>
      <c r="C7" s="304"/>
      <c r="D7" s="305">
        <f t="shared" ref="D7:F7" si="0">SUM(D8:D43)</f>
        <v>2044.3100000000002</v>
      </c>
      <c r="E7" s="305">
        <f t="shared" si="0"/>
        <v>223.34</v>
      </c>
      <c r="F7" s="305">
        <f t="shared" si="0"/>
        <v>189.66</v>
      </c>
      <c r="G7" s="304"/>
      <c r="H7" s="351"/>
      <c r="I7" s="304"/>
      <c r="J7" s="304"/>
      <c r="K7" s="304"/>
      <c r="L7" s="304"/>
      <c r="M7" s="351"/>
      <c r="N7" s="305">
        <f>SUM(N8:N43)</f>
        <v>1927.4941317888299</v>
      </c>
      <c r="O7" s="305">
        <f>SUM(O8:O43)</f>
        <v>2740.971841213498</v>
      </c>
      <c r="P7" s="305">
        <f>SUM(P8:P43)</f>
        <v>587.39867711320198</v>
      </c>
      <c r="Q7" s="305">
        <f>SUM(Q8:Q43)</f>
        <v>619.03713172570474</v>
      </c>
      <c r="R7" s="305"/>
      <c r="S7" s="354"/>
      <c r="T7" s="305">
        <f>N7/D7</f>
        <v>0.94285804588777133</v>
      </c>
      <c r="U7" s="305">
        <f>O7/D7</f>
        <v>1.3407809193387978</v>
      </c>
      <c r="V7" s="305">
        <f>P7/E7</f>
        <v>2.6300648209599804</v>
      </c>
      <c r="W7" s="305">
        <f>Q7/F7</f>
        <v>3.2639308854039055</v>
      </c>
      <c r="X7" s="300"/>
      <c r="Y7" s="356"/>
      <c r="Z7" s="303"/>
      <c r="AA7" s="303"/>
      <c r="AB7" s="303"/>
      <c r="AC7" s="330"/>
      <c r="AD7" s="330"/>
      <c r="AE7" s="330"/>
      <c r="AF7" s="330"/>
    </row>
    <row r="8" spans="1:32" ht="16.5" customHeight="1">
      <c r="A8" s="170" t="s">
        <v>408</v>
      </c>
      <c r="B8" s="169" t="s">
        <v>409</v>
      </c>
      <c r="C8" s="291" t="s">
        <v>410</v>
      </c>
      <c r="D8" s="286">
        <v>267.66000000000003</v>
      </c>
      <c r="E8" s="286">
        <v>0</v>
      </c>
      <c r="F8" s="292">
        <v>0</v>
      </c>
      <c r="G8" s="293">
        <v>0</v>
      </c>
      <c r="H8" s="315"/>
      <c r="I8" s="294">
        <v>0.87762974004376959</v>
      </c>
      <c r="J8" s="294">
        <v>1.2653513036174047</v>
      </c>
      <c r="K8" s="294">
        <v>2.5546223520979501</v>
      </c>
      <c r="L8" s="294">
        <v>3.5773824623029902</v>
      </c>
      <c r="M8" s="315"/>
      <c r="N8" s="292">
        <f>D8*I8</f>
        <v>234.90637622011539</v>
      </c>
      <c r="O8" s="292">
        <f>J8*D8</f>
        <v>338.68392992623455</v>
      </c>
      <c r="P8" s="292">
        <f>K8*E8</f>
        <v>0</v>
      </c>
      <c r="Q8" s="292">
        <f>L8*F8</f>
        <v>0</v>
      </c>
      <c r="R8" s="292"/>
      <c r="S8" s="314"/>
      <c r="T8" s="292"/>
      <c r="U8" s="292"/>
      <c r="V8" s="292"/>
      <c r="W8" s="292"/>
      <c r="X8" s="293"/>
      <c r="Z8" s="310" t="s">
        <v>276</v>
      </c>
      <c r="AA8" s="310"/>
      <c r="AC8" s="294">
        <v>0.87762974004376959</v>
      </c>
      <c r="AD8" s="294">
        <v>1.2653513036174047</v>
      </c>
      <c r="AE8" s="294">
        <v>2.5546223520979501</v>
      </c>
      <c r="AF8" s="294">
        <v>3.5773824623029902</v>
      </c>
    </row>
    <row r="9" spans="1:32" s="84" customFormat="1" ht="15.75" customHeight="1">
      <c r="A9" s="95" t="s">
        <v>408</v>
      </c>
      <c r="B9" s="82" t="s">
        <v>411</v>
      </c>
      <c r="C9" s="241" t="s">
        <v>412</v>
      </c>
      <c r="D9" s="316">
        <v>0</v>
      </c>
      <c r="E9" s="316">
        <v>0</v>
      </c>
      <c r="F9" s="317">
        <v>0</v>
      </c>
      <c r="G9" s="318">
        <v>0</v>
      </c>
      <c r="H9" s="315"/>
      <c r="I9" s="83">
        <v>0.87762974004376959</v>
      </c>
      <c r="J9" s="83">
        <v>1.2653513036174047</v>
      </c>
      <c r="K9" s="83">
        <v>2.5546223520979501</v>
      </c>
      <c r="L9" s="83">
        <v>3.5773824623029902</v>
      </c>
      <c r="M9" s="315"/>
      <c r="N9" s="317">
        <f t="shared" ref="N9:N43" si="1">D9*I9</f>
        <v>0</v>
      </c>
      <c r="O9" s="317">
        <f t="shared" ref="O9:Q43" si="2">J9*D9</f>
        <v>0</v>
      </c>
      <c r="P9" s="317">
        <f t="shared" si="2"/>
        <v>0</v>
      </c>
      <c r="Q9" s="317">
        <f t="shared" si="2"/>
        <v>0</v>
      </c>
      <c r="R9" s="317"/>
      <c r="S9" s="314"/>
      <c r="T9" s="317"/>
      <c r="U9" s="317"/>
      <c r="V9" s="317"/>
      <c r="W9" s="317"/>
      <c r="X9" s="318"/>
      <c r="Y9" s="349"/>
      <c r="Z9" s="319" t="s">
        <v>278</v>
      </c>
      <c r="AA9" s="84" t="s">
        <v>279</v>
      </c>
      <c r="AC9" s="83">
        <v>1.2269660649526899</v>
      </c>
      <c r="AD9" s="83">
        <v>1.5717041936804717</v>
      </c>
      <c r="AE9" s="83">
        <v>3.0220285421856161</v>
      </c>
      <c r="AF9" s="83">
        <v>3.2676207770701047</v>
      </c>
    </row>
    <row r="10" spans="1:32" ht="15.75" customHeight="1">
      <c r="A10" s="170" t="s">
        <v>408</v>
      </c>
      <c r="B10" s="169" t="s">
        <v>413</v>
      </c>
      <c r="C10" s="291" t="s">
        <v>414</v>
      </c>
      <c r="D10" s="286">
        <v>0</v>
      </c>
      <c r="E10" s="286">
        <v>1</v>
      </c>
      <c r="F10" s="292">
        <v>0</v>
      </c>
      <c r="G10" s="293">
        <v>0</v>
      </c>
      <c r="H10" s="315"/>
      <c r="I10" s="294">
        <v>0.87762974004376959</v>
      </c>
      <c r="J10" s="294">
        <v>1.2653513036174047</v>
      </c>
      <c r="K10" s="294">
        <v>2.5546223520979501</v>
      </c>
      <c r="L10" s="294">
        <v>3.5773824623029902</v>
      </c>
      <c r="M10" s="315"/>
      <c r="N10" s="292">
        <f t="shared" si="1"/>
        <v>0</v>
      </c>
      <c r="O10" s="292">
        <f t="shared" si="2"/>
        <v>0</v>
      </c>
      <c r="P10" s="292">
        <f t="shared" si="2"/>
        <v>2.5546223520979501</v>
      </c>
      <c r="Q10" s="292">
        <f t="shared" si="2"/>
        <v>0</v>
      </c>
      <c r="R10" s="292"/>
      <c r="S10" s="314"/>
      <c r="T10" s="292"/>
      <c r="U10" s="292"/>
      <c r="V10" s="292"/>
      <c r="W10" s="292"/>
      <c r="X10" s="293"/>
      <c r="Z10" s="295" t="s">
        <v>312</v>
      </c>
      <c r="AA10" s="288" t="s">
        <v>313</v>
      </c>
      <c r="AC10" s="294">
        <v>1.0970967076133231</v>
      </c>
      <c r="AD10" s="294">
        <v>1.5079840124216304</v>
      </c>
      <c r="AE10" s="294">
        <v>2.6782159709999869</v>
      </c>
      <c r="AF10" s="294">
        <v>2.6732374036401652</v>
      </c>
    </row>
    <row r="11" spans="1:32" s="84" customFormat="1" ht="15.75" customHeight="1">
      <c r="A11" s="95" t="s">
        <v>415</v>
      </c>
      <c r="B11" s="82" t="s">
        <v>416</v>
      </c>
      <c r="C11" s="241" t="s">
        <v>410</v>
      </c>
      <c r="D11" s="316">
        <v>122.66</v>
      </c>
      <c r="E11" s="316">
        <v>0</v>
      </c>
      <c r="F11" s="317">
        <v>0</v>
      </c>
      <c r="G11" s="318">
        <v>0</v>
      </c>
      <c r="H11" s="315"/>
      <c r="I11" s="83">
        <v>0.87762974004376959</v>
      </c>
      <c r="J11" s="83">
        <v>1.2653513036174047</v>
      </c>
      <c r="K11" s="83">
        <v>2.5546223520979501</v>
      </c>
      <c r="L11" s="83">
        <v>3.5773824623029902</v>
      </c>
      <c r="M11" s="315"/>
      <c r="N11" s="317">
        <f t="shared" si="1"/>
        <v>107.65006391376878</v>
      </c>
      <c r="O11" s="317">
        <f t="shared" si="2"/>
        <v>155.20799090171084</v>
      </c>
      <c r="P11" s="317">
        <f t="shared" si="2"/>
        <v>0</v>
      </c>
      <c r="Q11" s="317">
        <f t="shared" si="2"/>
        <v>0</v>
      </c>
      <c r="R11" s="317"/>
      <c r="S11" s="314"/>
      <c r="T11" s="317"/>
      <c r="U11" s="317"/>
      <c r="V11" s="317"/>
      <c r="W11" s="317"/>
      <c r="X11" s="318"/>
      <c r="Y11" s="349"/>
      <c r="Z11" s="319" t="s">
        <v>281</v>
      </c>
      <c r="AA11" s="84" t="s">
        <v>282</v>
      </c>
      <c r="AC11" s="83">
        <v>0.6863327275894614</v>
      </c>
      <c r="AD11" s="83">
        <v>1.1647301818132005</v>
      </c>
      <c r="AE11" s="83">
        <v>3.4226890364794293</v>
      </c>
      <c r="AF11" s="83">
        <v>3.7953147984257609</v>
      </c>
    </row>
    <row r="12" spans="1:32" ht="15.75" customHeight="1">
      <c r="A12" s="170" t="s">
        <v>417</v>
      </c>
      <c r="B12" s="169" t="s">
        <v>418</v>
      </c>
      <c r="C12" s="291" t="s">
        <v>419</v>
      </c>
      <c r="D12" s="286">
        <v>0</v>
      </c>
      <c r="E12" s="286">
        <v>0</v>
      </c>
      <c r="F12" s="292">
        <v>1.33</v>
      </c>
      <c r="G12" s="293">
        <v>0</v>
      </c>
      <c r="H12" s="315"/>
      <c r="I12" s="294">
        <v>0.87762974004376959</v>
      </c>
      <c r="J12" s="294">
        <v>1.2653513036174047</v>
      </c>
      <c r="K12" s="294">
        <v>2.5546223520979501</v>
      </c>
      <c r="L12" s="294">
        <v>3.5773824623029902</v>
      </c>
      <c r="M12" s="315"/>
      <c r="N12" s="292">
        <f t="shared" si="1"/>
        <v>0</v>
      </c>
      <c r="O12" s="292">
        <f t="shared" si="2"/>
        <v>0</v>
      </c>
      <c r="P12" s="292">
        <f t="shared" si="2"/>
        <v>0</v>
      </c>
      <c r="Q12" s="292">
        <f t="shared" si="2"/>
        <v>4.7579186748629771</v>
      </c>
      <c r="R12" s="292"/>
      <c r="S12" s="314"/>
      <c r="T12" s="292"/>
      <c r="U12" s="292"/>
      <c r="V12" s="292"/>
      <c r="W12" s="292"/>
      <c r="X12" s="293"/>
      <c r="Z12" s="295" t="s">
        <v>287</v>
      </c>
      <c r="AA12" s="288" t="s">
        <v>288</v>
      </c>
      <c r="AC12" s="294">
        <v>0.76899854173700721</v>
      </c>
      <c r="AD12" s="294">
        <v>1.0548973699126067</v>
      </c>
      <c r="AE12" s="294">
        <v>2.7040544199190202</v>
      </c>
      <c r="AF12" s="294">
        <v>3.3741786101298605</v>
      </c>
    </row>
    <row r="13" spans="1:32" s="84" customFormat="1" ht="15.75" customHeight="1">
      <c r="A13" s="95" t="s">
        <v>417</v>
      </c>
      <c r="B13" s="82" t="s">
        <v>420</v>
      </c>
      <c r="C13" s="241" t="s">
        <v>421</v>
      </c>
      <c r="D13" s="316">
        <v>0</v>
      </c>
      <c r="E13" s="316">
        <v>13</v>
      </c>
      <c r="F13" s="317">
        <v>28</v>
      </c>
      <c r="G13" s="318">
        <v>0</v>
      </c>
      <c r="H13" s="315"/>
      <c r="I13" s="83">
        <v>0.87762974004376959</v>
      </c>
      <c r="J13" s="83">
        <v>1.2653513036174047</v>
      </c>
      <c r="K13" s="83">
        <v>2.5546223520979501</v>
      </c>
      <c r="L13" s="83">
        <v>3.5773824623029902</v>
      </c>
      <c r="M13" s="315"/>
      <c r="N13" s="317">
        <f t="shared" si="1"/>
        <v>0</v>
      </c>
      <c r="O13" s="317">
        <f t="shared" si="2"/>
        <v>0</v>
      </c>
      <c r="P13" s="317">
        <f t="shared" si="2"/>
        <v>33.210090577273348</v>
      </c>
      <c r="Q13" s="317">
        <f t="shared" si="2"/>
        <v>100.16670894448373</v>
      </c>
      <c r="R13" s="317"/>
      <c r="S13" s="314"/>
      <c r="T13" s="317"/>
      <c r="U13" s="317"/>
      <c r="V13" s="317"/>
      <c r="W13" s="317"/>
      <c r="X13" s="318"/>
      <c r="Y13" s="349"/>
      <c r="Z13" s="319" t="s">
        <v>289</v>
      </c>
      <c r="AA13" s="84" t="s">
        <v>290</v>
      </c>
      <c r="AC13" s="83">
        <v>0.92953763759505881</v>
      </c>
      <c r="AD13" s="83">
        <v>1.3168495334038244</v>
      </c>
      <c r="AE13" s="83">
        <v>2.2476704396062632</v>
      </c>
      <c r="AF13" s="83">
        <v>3.2672568062657716</v>
      </c>
    </row>
    <row r="14" spans="1:32" ht="15.75" customHeight="1">
      <c r="A14" s="170" t="s">
        <v>417</v>
      </c>
      <c r="B14" s="169" t="s">
        <v>422</v>
      </c>
      <c r="C14" s="291" t="s">
        <v>410</v>
      </c>
      <c r="D14" s="286">
        <v>59.33</v>
      </c>
      <c r="E14" s="286">
        <v>0</v>
      </c>
      <c r="F14" s="292">
        <v>0</v>
      </c>
      <c r="G14" s="293">
        <v>0</v>
      </c>
      <c r="H14" s="315"/>
      <c r="I14" s="294">
        <v>0.87762974004376959</v>
      </c>
      <c r="J14" s="294">
        <v>1.2653513036174047</v>
      </c>
      <c r="K14" s="294">
        <v>2.5546223520979501</v>
      </c>
      <c r="L14" s="294">
        <v>3.5773824623029902</v>
      </c>
      <c r="M14" s="315"/>
      <c r="N14" s="292">
        <f t="shared" si="1"/>
        <v>52.06977247679685</v>
      </c>
      <c r="O14" s="292">
        <f t="shared" si="2"/>
        <v>75.073292843620621</v>
      </c>
      <c r="P14" s="292">
        <f t="shared" si="2"/>
        <v>0</v>
      </c>
      <c r="Q14" s="292">
        <f t="shared" si="2"/>
        <v>0</v>
      </c>
      <c r="R14" s="292"/>
      <c r="S14" s="314"/>
      <c r="T14" s="292"/>
      <c r="U14" s="292"/>
      <c r="V14" s="292"/>
      <c r="W14" s="292"/>
      <c r="X14" s="293"/>
      <c r="Z14" s="295" t="s">
        <v>291</v>
      </c>
      <c r="AA14" s="288" t="s">
        <v>292</v>
      </c>
      <c r="AC14" s="294">
        <v>0.85916654384777502</v>
      </c>
      <c r="AD14" s="294">
        <v>1.0874667332630468</v>
      </c>
      <c r="AE14" s="294">
        <v>1.620481189832524</v>
      </c>
      <c r="AF14" s="294">
        <v>2.880841782963143</v>
      </c>
    </row>
    <row r="15" spans="1:32" s="84" customFormat="1" ht="15.75" customHeight="1">
      <c r="A15" s="95" t="s">
        <v>423</v>
      </c>
      <c r="B15" s="82" t="s">
        <v>424</v>
      </c>
      <c r="C15" s="241" t="s">
        <v>425</v>
      </c>
      <c r="D15" s="316">
        <v>0</v>
      </c>
      <c r="E15" s="316">
        <v>20</v>
      </c>
      <c r="F15" s="317">
        <v>13.67</v>
      </c>
      <c r="G15" s="318">
        <v>0</v>
      </c>
      <c r="H15" s="315"/>
      <c r="I15" s="83">
        <v>0.87762974004376959</v>
      </c>
      <c r="J15" s="83">
        <v>1.2653513036174047</v>
      </c>
      <c r="K15" s="83">
        <v>2.5546223520979501</v>
      </c>
      <c r="L15" s="83">
        <v>3.5773824623029902</v>
      </c>
      <c r="M15" s="315"/>
      <c r="N15" s="317">
        <f t="shared" si="1"/>
        <v>0</v>
      </c>
      <c r="O15" s="317">
        <f t="shared" si="2"/>
        <v>0</v>
      </c>
      <c r="P15" s="317">
        <f t="shared" si="2"/>
        <v>51.092447041959005</v>
      </c>
      <c r="Q15" s="317">
        <f t="shared" si="2"/>
        <v>48.902818259681872</v>
      </c>
      <c r="R15" s="317"/>
      <c r="S15" s="314"/>
      <c r="T15" s="317"/>
      <c r="U15" s="317"/>
      <c r="V15" s="317"/>
      <c r="W15" s="317"/>
      <c r="X15" s="318"/>
      <c r="Y15" s="349"/>
      <c r="Z15" s="319" t="s">
        <v>293</v>
      </c>
      <c r="AA15" s="84" t="s">
        <v>294</v>
      </c>
      <c r="AC15" s="83">
        <v>1.3802034966472225</v>
      </c>
      <c r="AD15" s="83">
        <v>2.0045975707120656</v>
      </c>
      <c r="AE15" s="83">
        <v>3.5506461575284134</v>
      </c>
      <c r="AF15" s="83">
        <v>3.7394256928930956</v>
      </c>
    </row>
    <row r="16" spans="1:32" ht="15.75" customHeight="1">
      <c r="A16" s="170" t="s">
        <v>426</v>
      </c>
      <c r="B16" s="169" t="s">
        <v>427</v>
      </c>
      <c r="C16" s="291" t="s">
        <v>428</v>
      </c>
      <c r="D16" s="286">
        <v>0</v>
      </c>
      <c r="E16" s="286">
        <v>0</v>
      </c>
      <c r="F16" s="292">
        <v>0</v>
      </c>
      <c r="G16" s="293">
        <v>0</v>
      </c>
      <c r="H16" s="315"/>
      <c r="I16" s="294">
        <v>0.87762974004376959</v>
      </c>
      <c r="J16" s="294">
        <v>1.2653513036174047</v>
      </c>
      <c r="K16" s="294">
        <v>2.5546223520979501</v>
      </c>
      <c r="L16" s="294">
        <v>3.5773824623029902</v>
      </c>
      <c r="M16" s="315"/>
      <c r="N16" s="292">
        <f t="shared" si="1"/>
        <v>0</v>
      </c>
      <c r="O16" s="292">
        <f t="shared" si="2"/>
        <v>0</v>
      </c>
      <c r="P16" s="292">
        <f t="shared" si="2"/>
        <v>0</v>
      </c>
      <c r="Q16" s="292">
        <f t="shared" si="2"/>
        <v>0</v>
      </c>
      <c r="R16" s="292"/>
      <c r="S16" s="314"/>
      <c r="T16" s="292"/>
      <c r="U16" s="292"/>
      <c r="V16" s="292"/>
      <c r="W16" s="292"/>
      <c r="X16" s="293"/>
      <c r="Z16" s="295" t="s">
        <v>300</v>
      </c>
      <c r="AA16" s="288" t="s">
        <v>301</v>
      </c>
      <c r="AC16" s="294">
        <v>0.83082781315917487</v>
      </c>
      <c r="AD16" s="294">
        <v>1.0701009472844174</v>
      </c>
      <c r="AE16" s="294">
        <v>2.4191256639730954</v>
      </c>
      <c r="AF16" s="294">
        <v>2.9279070661493911</v>
      </c>
    </row>
    <row r="17" spans="1:32" s="84" customFormat="1" ht="15.75" customHeight="1">
      <c r="A17" s="95" t="s">
        <v>429</v>
      </c>
      <c r="B17" s="82" t="s">
        <v>430</v>
      </c>
      <c r="C17" s="241" t="s">
        <v>425</v>
      </c>
      <c r="D17" s="316">
        <v>0</v>
      </c>
      <c r="E17" s="316">
        <v>15</v>
      </c>
      <c r="F17" s="317">
        <v>6.33</v>
      </c>
      <c r="G17" s="318">
        <v>0</v>
      </c>
      <c r="H17" s="315"/>
      <c r="I17" s="83">
        <v>0.87762974004376959</v>
      </c>
      <c r="J17" s="83">
        <v>1.2653513036174047</v>
      </c>
      <c r="K17" s="83">
        <v>2.5546223520979501</v>
      </c>
      <c r="L17" s="83">
        <v>3.5773824623029902</v>
      </c>
      <c r="M17" s="315"/>
      <c r="N17" s="317">
        <f t="shared" si="1"/>
        <v>0</v>
      </c>
      <c r="O17" s="317">
        <f t="shared" si="2"/>
        <v>0</v>
      </c>
      <c r="P17" s="317">
        <f t="shared" si="2"/>
        <v>38.31933528146925</v>
      </c>
      <c r="Q17" s="317">
        <f t="shared" si="2"/>
        <v>22.644830986377929</v>
      </c>
      <c r="R17" s="317"/>
      <c r="S17" s="314"/>
      <c r="T17" s="317"/>
      <c r="U17" s="317"/>
      <c r="V17" s="317"/>
      <c r="W17" s="317"/>
      <c r="X17" s="318"/>
      <c r="Y17" s="349"/>
      <c r="Z17" s="319" t="s">
        <v>298</v>
      </c>
      <c r="AA17" s="84" t="s">
        <v>299</v>
      </c>
      <c r="AC17" s="83">
        <v>0.61662592245411207</v>
      </c>
      <c r="AD17" s="83">
        <v>0.89459906234922248</v>
      </c>
      <c r="AE17" s="83">
        <v>3.3501270199810778</v>
      </c>
      <c r="AF17" s="83">
        <v>3.744701921764384</v>
      </c>
    </row>
    <row r="18" spans="1:32" ht="15.75" customHeight="1">
      <c r="A18" s="170" t="s">
        <v>429</v>
      </c>
      <c r="B18" s="169" t="s">
        <v>431</v>
      </c>
      <c r="C18" s="291" t="s">
        <v>410</v>
      </c>
      <c r="D18" s="286">
        <v>412.67</v>
      </c>
      <c r="E18" s="286">
        <v>0</v>
      </c>
      <c r="F18" s="292">
        <v>0</v>
      </c>
      <c r="G18" s="293">
        <v>0</v>
      </c>
      <c r="H18" s="315"/>
      <c r="I18" s="294">
        <v>0.87762974004376959</v>
      </c>
      <c r="J18" s="294">
        <v>1.2653513036174047</v>
      </c>
      <c r="K18" s="294">
        <v>2.5546223520979501</v>
      </c>
      <c r="L18" s="294">
        <v>3.5773824623029902</v>
      </c>
      <c r="M18" s="315"/>
      <c r="N18" s="292">
        <f t="shared" si="1"/>
        <v>362.17146482386244</v>
      </c>
      <c r="O18" s="292">
        <f t="shared" si="2"/>
        <v>522.17252246379439</v>
      </c>
      <c r="P18" s="292">
        <f t="shared" si="2"/>
        <v>0</v>
      </c>
      <c r="Q18" s="292">
        <f t="shared" si="2"/>
        <v>0</v>
      </c>
      <c r="R18" s="292"/>
      <c r="S18" s="314"/>
      <c r="T18" s="292"/>
      <c r="U18" s="292"/>
      <c r="V18" s="292"/>
      <c r="W18" s="292"/>
      <c r="X18" s="293"/>
      <c r="Z18" s="295" t="s">
        <v>296</v>
      </c>
      <c r="AA18" s="288" t="s">
        <v>297</v>
      </c>
      <c r="AC18" s="294">
        <v>0.83646320916973127</v>
      </c>
      <c r="AD18" s="294">
        <v>1.0164880723569207</v>
      </c>
      <c r="AE18" s="294">
        <v>2.3026619845374205</v>
      </c>
      <c r="AF18" s="294">
        <v>2.5395375813324992</v>
      </c>
    </row>
    <row r="19" spans="1:32" s="84" customFormat="1" ht="15.75" customHeight="1">
      <c r="A19" s="95" t="s">
        <v>432</v>
      </c>
      <c r="B19" s="82" t="s">
        <v>433</v>
      </c>
      <c r="C19" s="241" t="s">
        <v>425</v>
      </c>
      <c r="D19" s="316">
        <v>0</v>
      </c>
      <c r="E19" s="316">
        <v>0</v>
      </c>
      <c r="F19" s="317">
        <v>0</v>
      </c>
      <c r="G19" s="318">
        <v>0</v>
      </c>
      <c r="H19" s="315"/>
      <c r="I19" s="83">
        <v>0.87762974004376959</v>
      </c>
      <c r="J19" s="83">
        <v>1.2653513036174047</v>
      </c>
      <c r="K19" s="83">
        <v>2.5546223520979501</v>
      </c>
      <c r="L19" s="83">
        <v>3.5773824623029902</v>
      </c>
      <c r="M19" s="315"/>
      <c r="N19" s="317">
        <f t="shared" si="1"/>
        <v>0</v>
      </c>
      <c r="O19" s="317">
        <f t="shared" si="2"/>
        <v>0</v>
      </c>
      <c r="P19" s="317">
        <f t="shared" si="2"/>
        <v>0</v>
      </c>
      <c r="Q19" s="317">
        <f t="shared" si="2"/>
        <v>0</v>
      </c>
      <c r="R19" s="317"/>
      <c r="S19" s="314"/>
      <c r="T19" s="317"/>
      <c r="U19" s="317"/>
      <c r="V19" s="317"/>
      <c r="W19" s="317"/>
      <c r="X19" s="318"/>
      <c r="Y19" s="349"/>
      <c r="Z19" s="319" t="s">
        <v>305</v>
      </c>
      <c r="AA19" s="84" t="s">
        <v>306</v>
      </c>
      <c r="AC19" s="83">
        <v>1.3502501783537839</v>
      </c>
      <c r="AD19" s="83">
        <v>1.6489984320087157</v>
      </c>
      <c r="AE19" s="83">
        <v>3.0978078532593565</v>
      </c>
      <c r="AF19" s="83">
        <v>2.389391402686206</v>
      </c>
    </row>
    <row r="20" spans="1:32" ht="15.75" customHeight="1">
      <c r="A20" s="170" t="s">
        <v>434</v>
      </c>
      <c r="B20" s="169" t="s">
        <v>435</v>
      </c>
      <c r="C20" s="291" t="s">
        <v>410</v>
      </c>
      <c r="D20" s="286">
        <v>207.32999999999998</v>
      </c>
      <c r="E20" s="286">
        <v>0</v>
      </c>
      <c r="F20" s="292">
        <v>0</v>
      </c>
      <c r="G20" s="293">
        <v>0</v>
      </c>
      <c r="H20" s="315"/>
      <c r="I20" s="294">
        <v>0.87762974004376959</v>
      </c>
      <c r="J20" s="294">
        <v>1.2653513036174047</v>
      </c>
      <c r="K20" s="294">
        <v>2.5546223520979501</v>
      </c>
      <c r="L20" s="294">
        <v>3.5773824623029902</v>
      </c>
      <c r="M20" s="315"/>
      <c r="N20" s="292">
        <f t="shared" si="1"/>
        <v>181.95897400327473</v>
      </c>
      <c r="O20" s="292">
        <f t="shared" si="2"/>
        <v>262.34528577899647</v>
      </c>
      <c r="P20" s="292">
        <f t="shared" si="2"/>
        <v>0</v>
      </c>
      <c r="Q20" s="292">
        <f t="shared" si="2"/>
        <v>0</v>
      </c>
      <c r="R20" s="292"/>
      <c r="S20" s="314"/>
      <c r="T20" s="292"/>
      <c r="U20" s="292"/>
      <c r="V20" s="292"/>
      <c r="W20" s="292"/>
      <c r="X20" s="293"/>
      <c r="Z20" s="295" t="s">
        <v>283</v>
      </c>
      <c r="AA20" s="288" t="s">
        <v>284</v>
      </c>
      <c r="AC20" s="294">
        <v>0.90475233688153389</v>
      </c>
      <c r="AD20" s="294">
        <v>1.3601110121773259</v>
      </c>
      <c r="AE20" s="294">
        <v>3.3042495090247677</v>
      </c>
      <c r="AF20" s="294">
        <v>3.3300700353849817</v>
      </c>
    </row>
    <row r="21" spans="1:32" s="84" customFormat="1" ht="15.75" customHeight="1">
      <c r="A21" s="95" t="s">
        <v>436</v>
      </c>
      <c r="B21" s="82" t="s">
        <v>435</v>
      </c>
      <c r="C21" s="241" t="s">
        <v>437</v>
      </c>
      <c r="D21" s="316">
        <v>0</v>
      </c>
      <c r="E21" s="316">
        <v>25.33</v>
      </c>
      <c r="F21" s="317">
        <v>19.670000000000002</v>
      </c>
      <c r="G21" s="318">
        <v>0</v>
      </c>
      <c r="H21" s="315"/>
      <c r="I21" s="83">
        <v>0.87762974004376959</v>
      </c>
      <c r="J21" s="83">
        <v>1.2653513036174047</v>
      </c>
      <c r="K21" s="83">
        <v>2.5546223520979501</v>
      </c>
      <c r="L21" s="83">
        <v>3.5773824623029902</v>
      </c>
      <c r="M21" s="315"/>
      <c r="N21" s="317">
        <f t="shared" si="1"/>
        <v>0</v>
      </c>
      <c r="O21" s="317">
        <f t="shared" si="2"/>
        <v>0</v>
      </c>
      <c r="P21" s="317">
        <f t="shared" si="2"/>
        <v>64.708584178641075</v>
      </c>
      <c r="Q21" s="317">
        <f t="shared" si="2"/>
        <v>70.36711303349982</v>
      </c>
      <c r="R21" s="317"/>
      <c r="S21" s="314"/>
      <c r="T21" s="317"/>
      <c r="U21" s="317"/>
      <c r="V21" s="317"/>
      <c r="W21" s="317"/>
      <c r="X21" s="318"/>
      <c r="Y21" s="349"/>
      <c r="Z21" s="319" t="s">
        <v>308</v>
      </c>
      <c r="AA21" s="84" t="s">
        <v>309</v>
      </c>
      <c r="AC21" s="83">
        <v>0.68581804440486249</v>
      </c>
      <c r="AD21" s="83">
        <v>1.0254977089080328</v>
      </c>
      <c r="AE21" s="83">
        <v>2.4594699466554251</v>
      </c>
      <c r="AF21" s="83">
        <v>3.3576602469093704</v>
      </c>
    </row>
    <row r="22" spans="1:32" ht="15.75" customHeight="1">
      <c r="A22" s="170" t="s">
        <v>438</v>
      </c>
      <c r="B22" s="169" t="s">
        <v>439</v>
      </c>
      <c r="C22" s="291" t="s">
        <v>425</v>
      </c>
      <c r="D22" s="286">
        <v>0</v>
      </c>
      <c r="E22" s="286">
        <v>16.670000000000002</v>
      </c>
      <c r="F22" s="292">
        <v>10</v>
      </c>
      <c r="G22" s="293">
        <v>0</v>
      </c>
      <c r="H22" s="315"/>
      <c r="I22" s="294">
        <v>0.87762974004376959</v>
      </c>
      <c r="J22" s="294">
        <v>1.2653513036174047</v>
      </c>
      <c r="K22" s="294">
        <v>2.5546223520979501</v>
      </c>
      <c r="L22" s="294">
        <v>3.5773824623029902</v>
      </c>
      <c r="M22" s="315"/>
      <c r="N22" s="292">
        <f t="shared" si="1"/>
        <v>0</v>
      </c>
      <c r="O22" s="292">
        <f t="shared" si="2"/>
        <v>0</v>
      </c>
      <c r="P22" s="292">
        <f t="shared" si="2"/>
        <v>42.58555460947283</v>
      </c>
      <c r="Q22" s="292">
        <f t="shared" si="2"/>
        <v>35.773824623029903</v>
      </c>
      <c r="R22" s="292"/>
      <c r="S22" s="314"/>
      <c r="T22" s="292"/>
      <c r="U22" s="292"/>
      <c r="V22" s="292"/>
      <c r="W22" s="292"/>
      <c r="X22" s="293"/>
      <c r="Z22" s="295" t="s">
        <v>310</v>
      </c>
      <c r="AA22" s="288" t="s">
        <v>311</v>
      </c>
      <c r="AC22" s="294">
        <v>1.1996833464652796</v>
      </c>
      <c r="AD22" s="294">
        <v>1.4442334002852737</v>
      </c>
      <c r="AE22" s="294">
        <v>2.9130346480881646</v>
      </c>
      <c r="AF22" s="294">
        <v>2.6512901561322022</v>
      </c>
    </row>
    <row r="23" spans="1:32" s="84" customFormat="1" ht="15.75" customHeight="1">
      <c r="A23" s="95" t="s">
        <v>440</v>
      </c>
      <c r="B23" s="82" t="s">
        <v>441</v>
      </c>
      <c r="C23" s="241" t="s">
        <v>410</v>
      </c>
      <c r="D23" s="316">
        <v>49.34</v>
      </c>
      <c r="E23" s="316">
        <v>0</v>
      </c>
      <c r="F23" s="317">
        <v>0</v>
      </c>
      <c r="G23" s="318">
        <v>0</v>
      </c>
      <c r="H23" s="315"/>
      <c r="I23" s="83">
        <v>0.87762974004376959</v>
      </c>
      <c r="J23" s="83">
        <v>1.2653513036174047</v>
      </c>
      <c r="K23" s="83">
        <v>2.5546223520979501</v>
      </c>
      <c r="L23" s="83">
        <v>3.5773824623029902</v>
      </c>
      <c r="M23" s="315"/>
      <c r="N23" s="317">
        <f t="shared" si="1"/>
        <v>43.302251373759596</v>
      </c>
      <c r="O23" s="317">
        <f t="shared" si="2"/>
        <v>62.432433320482751</v>
      </c>
      <c r="P23" s="317">
        <f t="shared" si="2"/>
        <v>0</v>
      </c>
      <c r="Q23" s="317">
        <f t="shared" si="2"/>
        <v>0</v>
      </c>
      <c r="R23" s="317"/>
      <c r="S23" s="314"/>
      <c r="T23" s="317"/>
      <c r="U23" s="317"/>
      <c r="V23" s="317"/>
      <c r="W23" s="317"/>
      <c r="X23" s="318"/>
      <c r="Y23" s="349"/>
      <c r="Z23" s="319" t="s">
        <v>314</v>
      </c>
      <c r="AA23" s="84" t="s">
        <v>315</v>
      </c>
      <c r="AC23" s="83">
        <v>0.76722929943888718</v>
      </c>
      <c r="AD23" s="83">
        <v>0.90293929801157269</v>
      </c>
      <c r="AE23" s="83">
        <v>1.9272761449497589</v>
      </c>
      <c r="AF23" s="83">
        <v>3.196493129510384</v>
      </c>
    </row>
    <row r="24" spans="1:32" ht="15.75" customHeight="1">
      <c r="A24" s="170" t="s">
        <v>440</v>
      </c>
      <c r="B24" s="169" t="s">
        <v>439</v>
      </c>
      <c r="C24" s="291" t="s">
        <v>442</v>
      </c>
      <c r="D24" s="286">
        <v>0</v>
      </c>
      <c r="E24" s="286">
        <v>0</v>
      </c>
      <c r="F24" s="292">
        <v>0</v>
      </c>
      <c r="G24" s="293">
        <v>0</v>
      </c>
      <c r="H24" s="315"/>
      <c r="I24" s="294">
        <v>0.87762974004376959</v>
      </c>
      <c r="J24" s="294">
        <v>1.2653513036174047</v>
      </c>
      <c r="K24" s="294">
        <v>2.5546223520979501</v>
      </c>
      <c r="L24" s="294">
        <v>3.5773824623029902</v>
      </c>
      <c r="M24" s="315"/>
      <c r="N24" s="292">
        <f t="shared" si="1"/>
        <v>0</v>
      </c>
      <c r="O24" s="292">
        <f t="shared" si="2"/>
        <v>0</v>
      </c>
      <c r="P24" s="292">
        <f t="shared" si="2"/>
        <v>0</v>
      </c>
      <c r="Q24" s="292">
        <f t="shared" si="2"/>
        <v>0</v>
      </c>
      <c r="R24" s="292"/>
      <c r="S24" s="314"/>
      <c r="T24" s="292"/>
      <c r="U24" s="292"/>
      <c r="V24" s="292"/>
      <c r="W24" s="292"/>
      <c r="X24" s="293"/>
      <c r="Z24" s="295" t="s">
        <v>316</v>
      </c>
      <c r="AA24" s="288" t="s">
        <v>317</v>
      </c>
      <c r="AC24" s="294">
        <v>0.76204226730822211</v>
      </c>
      <c r="AD24" s="294">
        <v>1.0054434590036103</v>
      </c>
      <c r="AE24" s="294">
        <v>3.0942864515617199</v>
      </c>
      <c r="AF24" s="294">
        <v>3.2011037998642515</v>
      </c>
    </row>
    <row r="25" spans="1:32" s="84" customFormat="1" ht="15.75" customHeight="1">
      <c r="A25" s="95" t="s">
        <v>443</v>
      </c>
      <c r="B25" s="82" t="s">
        <v>424</v>
      </c>
      <c r="C25" s="241" t="s">
        <v>444</v>
      </c>
      <c r="D25" s="316">
        <v>217</v>
      </c>
      <c r="E25" s="316">
        <v>0</v>
      </c>
      <c r="F25" s="317">
        <v>0</v>
      </c>
      <c r="G25" s="318">
        <v>0</v>
      </c>
      <c r="H25" s="315"/>
      <c r="I25" s="83">
        <v>0.87762974004376959</v>
      </c>
      <c r="J25" s="83">
        <v>1.2653513036174047</v>
      </c>
      <c r="K25" s="83">
        <v>2.5546223520979501</v>
      </c>
      <c r="L25" s="83">
        <v>3.5773824623029902</v>
      </c>
      <c r="M25" s="315"/>
      <c r="N25" s="317">
        <f t="shared" si="1"/>
        <v>190.44565358949799</v>
      </c>
      <c r="O25" s="317">
        <f t="shared" si="2"/>
        <v>274.58123288497683</v>
      </c>
      <c r="P25" s="317">
        <f t="shared" si="2"/>
        <v>0</v>
      </c>
      <c r="Q25" s="317">
        <f t="shared" si="2"/>
        <v>0</v>
      </c>
      <c r="R25" s="317"/>
      <c r="S25" s="314"/>
      <c r="T25" s="317"/>
      <c r="U25" s="317"/>
      <c r="V25" s="317"/>
      <c r="W25" s="317"/>
      <c r="X25" s="318"/>
      <c r="Y25" s="349"/>
      <c r="Z25" s="319" t="s">
        <v>318</v>
      </c>
      <c r="AA25" s="84" t="s">
        <v>319</v>
      </c>
      <c r="AC25" s="83">
        <v>1.0052794201324906</v>
      </c>
      <c r="AD25" s="83">
        <v>1.6128172427444649</v>
      </c>
      <c r="AE25" s="83">
        <v>3.7979450543678293</v>
      </c>
      <c r="AF25" s="83">
        <v>3.348343931947646</v>
      </c>
    </row>
    <row r="26" spans="1:32" ht="15.75" customHeight="1">
      <c r="A26" s="170" t="s">
        <v>445</v>
      </c>
      <c r="B26" s="169" t="s">
        <v>446</v>
      </c>
      <c r="C26" s="291" t="s">
        <v>447</v>
      </c>
      <c r="D26" s="286">
        <v>0</v>
      </c>
      <c r="E26" s="286">
        <v>0</v>
      </c>
      <c r="F26" s="292">
        <v>0</v>
      </c>
      <c r="G26" s="293">
        <v>0</v>
      </c>
      <c r="H26" s="315"/>
      <c r="I26" s="294">
        <v>0.87762974004376959</v>
      </c>
      <c r="J26" s="294">
        <v>1.2653513036174047</v>
      </c>
      <c r="K26" s="294">
        <v>2.5546223520979501</v>
      </c>
      <c r="L26" s="294">
        <v>3.5773824623029902</v>
      </c>
      <c r="M26" s="315"/>
      <c r="N26" s="292">
        <f t="shared" si="1"/>
        <v>0</v>
      </c>
      <c r="O26" s="292">
        <f t="shared" si="2"/>
        <v>0</v>
      </c>
      <c r="P26" s="292">
        <f t="shared" si="2"/>
        <v>0</v>
      </c>
      <c r="Q26" s="292">
        <f t="shared" si="2"/>
        <v>0</v>
      </c>
      <c r="R26" s="292"/>
      <c r="S26" s="314"/>
      <c r="T26" s="292"/>
      <c r="U26" s="292"/>
      <c r="V26" s="292"/>
      <c r="W26" s="292"/>
      <c r="X26" s="293"/>
      <c r="Z26" s="295" t="s">
        <v>320</v>
      </c>
      <c r="AA26" s="288" t="s">
        <v>321</v>
      </c>
      <c r="AC26" s="294">
        <v>0.62859807672454204</v>
      </c>
      <c r="AD26" s="294">
        <v>0.95202986740172779</v>
      </c>
      <c r="AE26" s="294">
        <v>2.4575198383393713</v>
      </c>
      <c r="AF26" s="294">
        <v>3.1994977082792433</v>
      </c>
    </row>
    <row r="27" spans="1:32" s="84" customFormat="1" ht="15.75" customHeight="1">
      <c r="A27" s="95" t="s">
        <v>448</v>
      </c>
      <c r="B27" s="82" t="s">
        <v>449</v>
      </c>
      <c r="C27" s="241" t="s">
        <v>425</v>
      </c>
      <c r="D27" s="316">
        <v>1.67</v>
      </c>
      <c r="E27" s="316">
        <v>4.67</v>
      </c>
      <c r="F27" s="317">
        <v>2</v>
      </c>
      <c r="G27" s="318">
        <v>0</v>
      </c>
      <c r="H27" s="315"/>
      <c r="I27" s="83">
        <v>0.87762974004376959</v>
      </c>
      <c r="J27" s="83">
        <v>1.2653513036174047</v>
      </c>
      <c r="K27" s="83">
        <v>2.5546223520979501</v>
      </c>
      <c r="L27" s="83">
        <v>3.5773824623029902</v>
      </c>
      <c r="M27" s="315"/>
      <c r="N27" s="317">
        <f t="shared" si="1"/>
        <v>1.4656416658730951</v>
      </c>
      <c r="O27" s="317">
        <f t="shared" si="2"/>
        <v>2.1131366770410658</v>
      </c>
      <c r="P27" s="317">
        <f t="shared" si="2"/>
        <v>11.930086384297427</v>
      </c>
      <c r="Q27" s="317">
        <f t="shared" si="2"/>
        <v>7.1547649246059803</v>
      </c>
      <c r="R27" s="317"/>
      <c r="S27" s="314"/>
      <c r="T27" s="317"/>
      <c r="U27" s="317"/>
      <c r="V27" s="317"/>
      <c r="W27" s="317"/>
      <c r="X27" s="318"/>
      <c r="Y27" s="349"/>
      <c r="Z27" s="319" t="s">
        <v>322</v>
      </c>
      <c r="AA27" s="84" t="s">
        <v>323</v>
      </c>
      <c r="AC27" s="83">
        <v>1.1182374464368425</v>
      </c>
      <c r="AD27" s="83">
        <v>1.3123088720287597</v>
      </c>
      <c r="AE27" s="83">
        <v>1.8430539082346562</v>
      </c>
      <c r="AF27" s="83">
        <v>3.7301663711884028</v>
      </c>
    </row>
    <row r="28" spans="1:32" ht="15.75" customHeight="1">
      <c r="A28" s="170" t="s">
        <v>448</v>
      </c>
      <c r="B28" s="169" t="s">
        <v>450</v>
      </c>
      <c r="C28" s="291" t="s">
        <v>451</v>
      </c>
      <c r="D28" s="286">
        <v>7.33</v>
      </c>
      <c r="E28" s="286">
        <v>0</v>
      </c>
      <c r="F28" s="292">
        <v>0</v>
      </c>
      <c r="G28" s="293">
        <v>0</v>
      </c>
      <c r="H28" s="315"/>
      <c r="I28" s="294">
        <v>0.87762974004376959</v>
      </c>
      <c r="J28" s="294">
        <v>1.2653513036174047</v>
      </c>
      <c r="K28" s="294">
        <v>2.5546223520979501</v>
      </c>
      <c r="L28" s="294">
        <v>3.5773824623029902</v>
      </c>
      <c r="M28" s="315"/>
      <c r="N28" s="292">
        <f t="shared" si="1"/>
        <v>6.4330259945208308</v>
      </c>
      <c r="O28" s="292">
        <f t="shared" si="2"/>
        <v>9.2750250555155755</v>
      </c>
      <c r="P28" s="292">
        <f t="shared" si="2"/>
        <v>0</v>
      </c>
      <c r="Q28" s="292">
        <f t="shared" si="2"/>
        <v>0</v>
      </c>
      <c r="R28" s="292"/>
      <c r="S28" s="314"/>
      <c r="T28" s="292"/>
      <c r="U28" s="292"/>
      <c r="V28" s="292"/>
      <c r="W28" s="292"/>
      <c r="X28" s="293"/>
      <c r="Z28" s="295" t="s">
        <v>325</v>
      </c>
      <c r="AA28" s="288" t="s">
        <v>326</v>
      </c>
      <c r="AC28" s="294">
        <v>0.6223563992186194</v>
      </c>
      <c r="AD28" s="294">
        <v>1</v>
      </c>
      <c r="AE28" s="294">
        <v>2.5054514753259145</v>
      </c>
      <c r="AF28" s="294">
        <v>3.5461696562023861</v>
      </c>
    </row>
    <row r="29" spans="1:32" s="84" customFormat="1" ht="15.75" customHeight="1">
      <c r="A29" s="95" t="s">
        <v>452</v>
      </c>
      <c r="B29" s="82" t="s">
        <v>453</v>
      </c>
      <c r="C29" s="241" t="s">
        <v>425</v>
      </c>
      <c r="D29" s="316">
        <v>0</v>
      </c>
      <c r="E29" s="316">
        <v>11.66</v>
      </c>
      <c r="F29" s="317">
        <v>11.67</v>
      </c>
      <c r="G29" s="318">
        <v>0</v>
      </c>
      <c r="H29" s="315"/>
      <c r="I29" s="83">
        <v>0.87762974004376959</v>
      </c>
      <c r="J29" s="83">
        <v>1.2653513036174047</v>
      </c>
      <c r="K29" s="83">
        <v>2.5546223520979501</v>
      </c>
      <c r="L29" s="83">
        <v>3.5773824623029902</v>
      </c>
      <c r="M29" s="315"/>
      <c r="N29" s="317">
        <f t="shared" si="1"/>
        <v>0</v>
      </c>
      <c r="O29" s="317">
        <f t="shared" si="2"/>
        <v>0</v>
      </c>
      <c r="P29" s="317">
        <f t="shared" si="2"/>
        <v>29.786896625462099</v>
      </c>
      <c r="Q29" s="317">
        <f t="shared" si="2"/>
        <v>41.748053335075895</v>
      </c>
      <c r="R29" s="317"/>
      <c r="S29" s="314"/>
      <c r="T29" s="317"/>
      <c r="U29" s="317"/>
      <c r="V29" s="317"/>
      <c r="W29" s="317"/>
      <c r="X29" s="318"/>
      <c r="Y29" s="349"/>
      <c r="Z29" s="319" t="s">
        <v>327</v>
      </c>
      <c r="AA29" s="84" t="s">
        <v>328</v>
      </c>
      <c r="AC29" s="83">
        <v>0.97813221411378382</v>
      </c>
      <c r="AD29" s="83">
        <v>1.5266879546055399</v>
      </c>
      <c r="AE29" s="83">
        <v>3.1900686805421925</v>
      </c>
      <c r="AF29" s="83">
        <v>3.1490843741399224</v>
      </c>
    </row>
    <row r="30" spans="1:32" ht="15.75" customHeight="1">
      <c r="A30" s="170" t="s">
        <v>454</v>
      </c>
      <c r="B30" s="169" t="s">
        <v>455</v>
      </c>
      <c r="C30" s="291" t="s">
        <v>410</v>
      </c>
      <c r="D30" s="286">
        <v>593.99</v>
      </c>
      <c r="E30" s="286">
        <v>0</v>
      </c>
      <c r="F30" s="292">
        <v>0</v>
      </c>
      <c r="G30" s="293">
        <v>0</v>
      </c>
      <c r="H30" s="315"/>
      <c r="I30" s="294">
        <v>1.0970967076133231</v>
      </c>
      <c r="J30" s="294">
        <v>1.5079840124216304</v>
      </c>
      <c r="K30" s="294">
        <v>2.6782159709999869</v>
      </c>
      <c r="L30" s="294">
        <v>2.6732374036401652</v>
      </c>
      <c r="M30" s="315"/>
      <c r="N30" s="292">
        <f t="shared" si="1"/>
        <v>651.66447335523776</v>
      </c>
      <c r="O30" s="292">
        <f t="shared" si="2"/>
        <v>895.72742353832427</v>
      </c>
      <c r="P30" s="292">
        <f t="shared" si="2"/>
        <v>0</v>
      </c>
      <c r="Q30" s="292">
        <f t="shared" si="2"/>
        <v>0</v>
      </c>
      <c r="R30" s="292"/>
      <c r="S30" s="314"/>
      <c r="T30" s="292"/>
      <c r="U30" s="292"/>
      <c r="V30" s="292"/>
      <c r="W30" s="292"/>
      <c r="X30" s="293"/>
      <c r="Z30" s="295" t="s">
        <v>302</v>
      </c>
      <c r="AA30" s="288" t="s">
        <v>303</v>
      </c>
      <c r="AC30" s="294">
        <v>1.0415734608901523</v>
      </c>
      <c r="AD30" s="294">
        <v>1.5367251861804097</v>
      </c>
      <c r="AE30" s="294">
        <v>3.0823126567560544</v>
      </c>
      <c r="AF30" s="294">
        <v>4.925426056173082</v>
      </c>
    </row>
    <row r="31" spans="1:32" s="84" customFormat="1" ht="15.75" customHeight="1">
      <c r="A31" s="95" t="s">
        <v>456</v>
      </c>
      <c r="B31" s="82" t="s">
        <v>457</v>
      </c>
      <c r="C31" s="241" t="s">
        <v>458</v>
      </c>
      <c r="D31" s="316">
        <v>0</v>
      </c>
      <c r="E31" s="316">
        <v>21.67</v>
      </c>
      <c r="F31" s="317">
        <v>28.33</v>
      </c>
      <c r="G31" s="318">
        <v>0</v>
      </c>
      <c r="H31" s="315"/>
      <c r="I31" s="83">
        <v>1.0970967076133231</v>
      </c>
      <c r="J31" s="83">
        <v>1.5079840124216304</v>
      </c>
      <c r="K31" s="83">
        <v>2.6782159709999869</v>
      </c>
      <c r="L31" s="83">
        <v>2.6732374036401652</v>
      </c>
      <c r="M31" s="315"/>
      <c r="N31" s="317">
        <f t="shared" si="1"/>
        <v>0</v>
      </c>
      <c r="O31" s="317">
        <f t="shared" si="2"/>
        <v>0</v>
      </c>
      <c r="P31" s="317">
        <f t="shared" si="2"/>
        <v>58.036940091569718</v>
      </c>
      <c r="Q31" s="317">
        <f t="shared" si="2"/>
        <v>75.732815645125868</v>
      </c>
      <c r="R31" s="317"/>
      <c r="S31" s="314"/>
      <c r="T31" s="317"/>
      <c r="U31" s="317"/>
      <c r="V31" s="317"/>
      <c r="W31" s="317"/>
      <c r="X31" s="318"/>
      <c r="Y31" s="349"/>
      <c r="Z31" s="319"/>
      <c r="AA31" s="84" t="s">
        <v>371</v>
      </c>
      <c r="AE31" s="83">
        <v>10.873659402914468</v>
      </c>
    </row>
    <row r="32" spans="1:32" ht="15.75" customHeight="1">
      <c r="A32" s="170" t="s">
        <v>456</v>
      </c>
      <c r="B32" s="169" t="s">
        <v>459</v>
      </c>
      <c r="C32" s="291" t="s">
        <v>460</v>
      </c>
      <c r="D32" s="286">
        <v>0.67</v>
      </c>
      <c r="E32" s="286">
        <v>21.67</v>
      </c>
      <c r="F32" s="292">
        <v>0.33</v>
      </c>
      <c r="G32" s="293">
        <v>0</v>
      </c>
      <c r="H32" s="315"/>
      <c r="I32" s="294">
        <v>1.0970967076133231</v>
      </c>
      <c r="J32" s="294">
        <v>1.5079840124216304</v>
      </c>
      <c r="K32" s="294">
        <v>2.6782159709999869</v>
      </c>
      <c r="L32" s="294">
        <v>2.6732374036401652</v>
      </c>
      <c r="M32" s="315"/>
      <c r="N32" s="292">
        <f t="shared" si="1"/>
        <v>0.73505479410092656</v>
      </c>
      <c r="O32" s="292">
        <f t="shared" si="2"/>
        <v>1.0103492883224925</v>
      </c>
      <c r="P32" s="292">
        <f t="shared" si="2"/>
        <v>58.036940091569718</v>
      </c>
      <c r="Q32" s="292">
        <f t="shared" si="2"/>
        <v>0.88216834320125459</v>
      </c>
      <c r="R32" s="292"/>
      <c r="S32" s="314"/>
      <c r="T32" s="292"/>
      <c r="U32" s="292"/>
      <c r="V32" s="292"/>
      <c r="W32" s="292"/>
      <c r="X32" s="293"/>
      <c r="Z32" s="295"/>
      <c r="AA32" s="288" t="s">
        <v>372</v>
      </c>
      <c r="AE32" s="294">
        <v>16.310489104371705</v>
      </c>
    </row>
    <row r="33" spans="1:33" s="84" customFormat="1" ht="15.75" customHeight="1">
      <c r="A33" s="95" t="s">
        <v>461</v>
      </c>
      <c r="B33" s="82" t="s">
        <v>462</v>
      </c>
      <c r="C33" s="241" t="s">
        <v>460</v>
      </c>
      <c r="D33" s="316">
        <v>0</v>
      </c>
      <c r="E33" s="316">
        <v>13.34</v>
      </c>
      <c r="F33" s="317">
        <v>0</v>
      </c>
      <c r="G33" s="318">
        <v>0</v>
      </c>
      <c r="H33" s="315"/>
      <c r="I33" s="83">
        <v>1.0970967076133231</v>
      </c>
      <c r="J33" s="83">
        <v>1.5079840124216304</v>
      </c>
      <c r="K33" s="83">
        <v>2.6782159709999869</v>
      </c>
      <c r="L33" s="83">
        <v>2.6732374036401652</v>
      </c>
      <c r="M33" s="315"/>
      <c r="N33" s="317">
        <f t="shared" si="1"/>
        <v>0</v>
      </c>
      <c r="O33" s="317">
        <f t="shared" si="2"/>
        <v>0</v>
      </c>
      <c r="P33" s="317">
        <f t="shared" si="2"/>
        <v>35.727401053139822</v>
      </c>
      <c r="Q33" s="317">
        <f t="shared" si="2"/>
        <v>0</v>
      </c>
      <c r="R33" s="317"/>
      <c r="S33" s="314"/>
      <c r="T33" s="317"/>
      <c r="U33" s="317"/>
      <c r="V33" s="317"/>
      <c r="W33" s="317"/>
      <c r="X33" s="318"/>
      <c r="Y33" s="349"/>
      <c r="Z33" s="319" t="s">
        <v>285</v>
      </c>
      <c r="AA33" s="84" t="s">
        <v>286</v>
      </c>
      <c r="AC33" s="83">
        <v>0.75956795731989823</v>
      </c>
      <c r="AD33" s="83">
        <v>1.0806654452831363</v>
      </c>
      <c r="AE33" s="83">
        <v>2.0093233079164654</v>
      </c>
      <c r="AF33" s="83">
        <v>7.1229819221930697</v>
      </c>
    </row>
    <row r="34" spans="1:33" ht="15.75" customHeight="1">
      <c r="A34" s="170" t="s">
        <v>461</v>
      </c>
      <c r="B34" s="169" t="s">
        <v>463</v>
      </c>
      <c r="C34" s="291" t="s">
        <v>464</v>
      </c>
      <c r="D34" s="286">
        <v>0</v>
      </c>
      <c r="E34" s="286">
        <v>25.33</v>
      </c>
      <c r="F34" s="292">
        <v>25.33</v>
      </c>
      <c r="G34" s="293">
        <v>0</v>
      </c>
      <c r="H34" s="315"/>
      <c r="I34" s="294">
        <v>1.0970967076133231</v>
      </c>
      <c r="J34" s="294">
        <v>1.5079840124216304</v>
      </c>
      <c r="K34" s="294">
        <v>2.6782159709999869</v>
      </c>
      <c r="L34" s="294">
        <v>2.6732374036401652</v>
      </c>
      <c r="M34" s="315"/>
      <c r="N34" s="292">
        <f t="shared" si="1"/>
        <v>0</v>
      </c>
      <c r="O34" s="292">
        <f t="shared" si="2"/>
        <v>0</v>
      </c>
      <c r="P34" s="292">
        <f t="shared" si="2"/>
        <v>67.839210545429665</v>
      </c>
      <c r="Q34" s="292">
        <f t="shared" si="2"/>
        <v>67.713103434205379</v>
      </c>
      <c r="R34" s="292"/>
      <c r="S34" s="314"/>
      <c r="T34" s="292"/>
      <c r="U34" s="292"/>
      <c r="V34" s="292"/>
      <c r="W34" s="292"/>
      <c r="X34" s="293"/>
    </row>
    <row r="35" spans="1:33" s="84" customFormat="1" ht="15.75" customHeight="1">
      <c r="A35" s="95" t="s">
        <v>465</v>
      </c>
      <c r="B35" s="82" t="s">
        <v>466</v>
      </c>
      <c r="C35" s="241" t="s">
        <v>467</v>
      </c>
      <c r="D35" s="316">
        <v>0</v>
      </c>
      <c r="E35" s="316">
        <v>6.67</v>
      </c>
      <c r="F35" s="317">
        <v>0</v>
      </c>
      <c r="G35" s="318">
        <v>0</v>
      </c>
      <c r="H35" s="315"/>
      <c r="I35" s="83">
        <v>1.0970967076133231</v>
      </c>
      <c r="J35" s="83">
        <v>1.5079840124216304</v>
      </c>
      <c r="K35" s="83">
        <v>2.6782159709999869</v>
      </c>
      <c r="L35" s="83">
        <v>2.6732374036401652</v>
      </c>
      <c r="M35" s="315"/>
      <c r="N35" s="317">
        <f t="shared" si="1"/>
        <v>0</v>
      </c>
      <c r="O35" s="317">
        <f t="shared" si="2"/>
        <v>0</v>
      </c>
      <c r="P35" s="317">
        <f t="shared" si="2"/>
        <v>17.863700526569911</v>
      </c>
      <c r="Q35" s="317">
        <f t="shared" si="2"/>
        <v>0</v>
      </c>
      <c r="R35" s="317"/>
      <c r="S35" s="314"/>
      <c r="T35" s="317"/>
      <c r="U35" s="317"/>
      <c r="V35" s="317"/>
      <c r="W35" s="317"/>
      <c r="X35" s="318"/>
      <c r="Y35" s="349"/>
      <c r="AB35" s="84" t="s">
        <v>468</v>
      </c>
      <c r="AC35" s="83">
        <v>0.91389036885409292</v>
      </c>
      <c r="AD35" s="83">
        <v>1.2651344524772243</v>
      </c>
      <c r="AE35" s="83">
        <v>3.5668565676711017</v>
      </c>
      <c r="AF35" s="83">
        <v>3.4556284872311793</v>
      </c>
    </row>
    <row r="36" spans="1:33" ht="15.75" customHeight="1">
      <c r="A36" s="170" t="s">
        <v>469</v>
      </c>
      <c r="B36" s="169" t="s">
        <v>470</v>
      </c>
      <c r="C36" s="291" t="s">
        <v>471</v>
      </c>
      <c r="D36" s="286">
        <v>0</v>
      </c>
      <c r="E36" s="286">
        <v>8.67</v>
      </c>
      <c r="F36" s="292">
        <v>0</v>
      </c>
      <c r="G36" s="293">
        <v>0</v>
      </c>
      <c r="H36" s="315"/>
      <c r="I36" s="294">
        <v>0.85916654384777502</v>
      </c>
      <c r="J36" s="294">
        <v>1.0874667332630468</v>
      </c>
      <c r="K36" s="294">
        <v>1.620481189832524</v>
      </c>
      <c r="L36" s="294">
        <v>2.880841782963143</v>
      </c>
      <c r="M36" s="315"/>
      <c r="N36" s="292">
        <f t="shared" si="1"/>
        <v>0</v>
      </c>
      <c r="O36" s="292">
        <f t="shared" si="2"/>
        <v>0</v>
      </c>
      <c r="P36" s="292">
        <f t="shared" si="2"/>
        <v>14.049571915847983</v>
      </c>
      <c r="Q36" s="292">
        <f t="shared" si="2"/>
        <v>0</v>
      </c>
      <c r="R36" s="292"/>
      <c r="S36" s="314"/>
      <c r="T36" s="292"/>
      <c r="U36" s="292"/>
      <c r="V36" s="292"/>
      <c r="W36" s="292"/>
      <c r="X36" s="293"/>
      <c r="AB36" s="288" t="s">
        <v>472</v>
      </c>
      <c r="AC36" s="294">
        <v>0.86839814194577225</v>
      </c>
      <c r="AD36" s="294">
        <v>1.2150407427153027</v>
      </c>
      <c r="AE36" s="294">
        <v>2.8085445340035924</v>
      </c>
      <c r="AF36" s="294">
        <v>3.2988454062275432</v>
      </c>
    </row>
    <row r="37" spans="1:33" s="84" customFormat="1" ht="15.75" customHeight="1">
      <c r="A37" s="95" t="s">
        <v>473</v>
      </c>
      <c r="B37" s="82" t="s">
        <v>474</v>
      </c>
      <c r="C37" s="241" t="s">
        <v>410</v>
      </c>
      <c r="D37" s="316">
        <v>41.66</v>
      </c>
      <c r="E37" s="316">
        <v>0</v>
      </c>
      <c r="F37" s="317">
        <v>0</v>
      </c>
      <c r="G37" s="318">
        <v>0</v>
      </c>
      <c r="H37" s="315"/>
      <c r="I37" s="83">
        <v>0.90475233688153389</v>
      </c>
      <c r="J37" s="83">
        <v>1.3601110121773259</v>
      </c>
      <c r="K37" s="83">
        <v>3.3042495090247677</v>
      </c>
      <c r="L37" s="83">
        <v>3.3300700353849817</v>
      </c>
      <c r="M37" s="315"/>
      <c r="N37" s="317">
        <f t="shared" si="1"/>
        <v>37.691982354484701</v>
      </c>
      <c r="O37" s="317">
        <f t="shared" si="2"/>
        <v>56.662224767307393</v>
      </c>
      <c r="P37" s="317">
        <f t="shared" si="2"/>
        <v>0</v>
      </c>
      <c r="Q37" s="317">
        <f t="shared" si="2"/>
        <v>0</v>
      </c>
      <c r="R37" s="317"/>
      <c r="S37" s="314"/>
      <c r="T37" s="317"/>
      <c r="U37" s="317"/>
      <c r="V37" s="317"/>
      <c r="W37" s="317"/>
      <c r="X37" s="318"/>
      <c r="Y37" s="349"/>
    </row>
    <row r="38" spans="1:33" ht="15.75" customHeight="1">
      <c r="A38" s="170" t="s">
        <v>475</v>
      </c>
      <c r="B38" s="169" t="s">
        <v>476</v>
      </c>
      <c r="C38" s="291" t="s">
        <v>477</v>
      </c>
      <c r="D38" s="286">
        <v>0</v>
      </c>
      <c r="E38" s="286">
        <v>16.329999999999998</v>
      </c>
      <c r="F38" s="292">
        <v>22</v>
      </c>
      <c r="G38" s="293">
        <v>0</v>
      </c>
      <c r="H38" s="315"/>
      <c r="I38" s="294">
        <v>0.90475233688153389</v>
      </c>
      <c r="J38" s="294">
        <v>1.3601110121773259</v>
      </c>
      <c r="K38" s="294">
        <v>3.3042495090247677</v>
      </c>
      <c r="L38" s="294">
        <v>3.3300700353849817</v>
      </c>
      <c r="M38" s="315"/>
      <c r="N38" s="292">
        <f t="shared" si="1"/>
        <v>0</v>
      </c>
      <c r="O38" s="292">
        <f t="shared" si="2"/>
        <v>0</v>
      </c>
      <c r="P38" s="292">
        <f t="shared" si="2"/>
        <v>53.958394482374452</v>
      </c>
      <c r="Q38" s="292">
        <f t="shared" si="2"/>
        <v>73.261540778469595</v>
      </c>
      <c r="R38" s="292"/>
      <c r="S38" s="314"/>
      <c r="T38" s="292"/>
      <c r="U38" s="292"/>
      <c r="V38" s="292"/>
      <c r="W38" s="292"/>
      <c r="X38" s="293"/>
      <c r="AC38" s="288" t="s">
        <v>384</v>
      </c>
    </row>
    <row r="39" spans="1:33" s="84" customFormat="1" ht="15.75" customHeight="1">
      <c r="A39" s="95" t="s">
        <v>478</v>
      </c>
      <c r="B39" s="82" t="s">
        <v>479</v>
      </c>
      <c r="C39" s="241" t="s">
        <v>477</v>
      </c>
      <c r="D39" s="316">
        <v>0</v>
      </c>
      <c r="E39" s="316">
        <v>0.33</v>
      </c>
      <c r="F39" s="317">
        <v>0</v>
      </c>
      <c r="G39" s="318">
        <v>0</v>
      </c>
      <c r="H39" s="315"/>
      <c r="I39" s="83">
        <v>0.90475233688153389</v>
      </c>
      <c r="J39" s="83">
        <v>1.3601110121773259</v>
      </c>
      <c r="K39" s="83">
        <v>3.3042495090247677</v>
      </c>
      <c r="L39" s="83">
        <v>3.3300700353849817</v>
      </c>
      <c r="M39" s="315"/>
      <c r="N39" s="317">
        <f t="shared" si="1"/>
        <v>0</v>
      </c>
      <c r="O39" s="317">
        <f t="shared" si="2"/>
        <v>0</v>
      </c>
      <c r="P39" s="317">
        <f t="shared" si="2"/>
        <v>1.0904023379781733</v>
      </c>
      <c r="Q39" s="317">
        <f t="shared" si="2"/>
        <v>0</v>
      </c>
      <c r="R39" s="317"/>
      <c r="S39" s="314"/>
      <c r="T39" s="317"/>
      <c r="U39" s="317"/>
      <c r="V39" s="317"/>
      <c r="W39" s="317"/>
      <c r="X39" s="318"/>
      <c r="Y39" s="349"/>
      <c r="AB39" s="320"/>
      <c r="AC39" s="321" t="s">
        <v>359</v>
      </c>
      <c r="AD39" s="321" t="s">
        <v>360</v>
      </c>
      <c r="AE39" s="321" t="s">
        <v>361</v>
      </c>
      <c r="AF39" s="321" t="s">
        <v>362</v>
      </c>
      <c r="AG39" s="321" t="s">
        <v>407</v>
      </c>
    </row>
    <row r="40" spans="1:33" ht="15.75" customHeight="1">
      <c r="A40" s="170" t="s">
        <v>480</v>
      </c>
      <c r="B40" s="169" t="s">
        <v>481</v>
      </c>
      <c r="C40" s="291" t="s">
        <v>482</v>
      </c>
      <c r="D40" s="286">
        <v>0</v>
      </c>
      <c r="E40" s="286">
        <v>0</v>
      </c>
      <c r="F40" s="292">
        <v>0</v>
      </c>
      <c r="G40" s="293">
        <v>0</v>
      </c>
      <c r="H40" s="315"/>
      <c r="I40" s="294">
        <v>0.90475233688153389</v>
      </c>
      <c r="J40" s="294">
        <v>1.3601110121773259</v>
      </c>
      <c r="K40" s="294">
        <v>3.3042495090247677</v>
      </c>
      <c r="L40" s="294">
        <v>3.3300700353849817</v>
      </c>
      <c r="M40" s="315"/>
      <c r="N40" s="292">
        <f t="shared" si="1"/>
        <v>0</v>
      </c>
      <c r="O40" s="292">
        <f t="shared" si="2"/>
        <v>0</v>
      </c>
      <c r="P40" s="292">
        <f t="shared" si="2"/>
        <v>0</v>
      </c>
      <c r="Q40" s="292">
        <f t="shared" si="2"/>
        <v>0</v>
      </c>
      <c r="R40" s="292"/>
      <c r="S40" s="314"/>
      <c r="T40" s="292"/>
      <c r="U40" s="292"/>
      <c r="V40" s="292"/>
      <c r="W40" s="292"/>
      <c r="X40" s="293"/>
      <c r="AB40" s="296" t="s">
        <v>392</v>
      </c>
      <c r="AC40" s="294">
        <f>T7</f>
        <v>0.94285804588777133</v>
      </c>
      <c r="AD40" s="294">
        <f t="shared" ref="AD40:AF40" si="3">U7</f>
        <v>1.3407809193387978</v>
      </c>
      <c r="AE40" s="294">
        <f t="shared" si="3"/>
        <v>2.6300648209599804</v>
      </c>
      <c r="AF40" s="294">
        <f t="shared" si="3"/>
        <v>3.2639308854039055</v>
      </c>
    </row>
    <row r="41" spans="1:33" s="84" customFormat="1" ht="15.75" customHeight="1">
      <c r="A41" s="95" t="s">
        <v>483</v>
      </c>
      <c r="B41" s="82" t="s">
        <v>484</v>
      </c>
      <c r="C41" s="241" t="s">
        <v>485</v>
      </c>
      <c r="D41" s="316">
        <v>0</v>
      </c>
      <c r="E41" s="316">
        <v>1</v>
      </c>
      <c r="F41" s="317">
        <v>21</v>
      </c>
      <c r="G41" s="318">
        <v>0</v>
      </c>
      <c r="H41" s="315"/>
      <c r="I41" s="83">
        <v>0.90475233688153389</v>
      </c>
      <c r="J41" s="83">
        <v>1.3601110121773259</v>
      </c>
      <c r="K41" s="83">
        <v>3.3042495090247677</v>
      </c>
      <c r="L41" s="83">
        <v>3.3300700353849817</v>
      </c>
      <c r="M41" s="315"/>
      <c r="N41" s="317">
        <f t="shared" si="1"/>
        <v>0</v>
      </c>
      <c r="O41" s="317">
        <f t="shared" si="2"/>
        <v>0</v>
      </c>
      <c r="P41" s="317">
        <f t="shared" si="2"/>
        <v>3.3042495090247677</v>
      </c>
      <c r="Q41" s="317">
        <f t="shared" si="2"/>
        <v>69.931470743084617</v>
      </c>
      <c r="R41" s="317"/>
      <c r="S41" s="314"/>
      <c r="T41" s="317"/>
      <c r="U41" s="317"/>
      <c r="V41" s="317"/>
      <c r="W41" s="317"/>
      <c r="X41" s="318"/>
      <c r="Y41" s="349"/>
      <c r="AB41" s="322" t="s">
        <v>393</v>
      </c>
      <c r="AC41" s="83">
        <f>T45</f>
        <v>0.75960672057781731</v>
      </c>
      <c r="AD41" s="83">
        <f t="shared" ref="AD41:AF41" si="4">U45</f>
        <v>1.095289464847611</v>
      </c>
      <c r="AE41" s="83">
        <f t="shared" si="4"/>
        <v>2.0581388225675101</v>
      </c>
      <c r="AF41" s="83">
        <f t="shared" si="4"/>
        <v>4.927099921914424</v>
      </c>
    </row>
    <row r="42" spans="1:33" ht="15.75" customHeight="1">
      <c r="A42" s="170" t="s">
        <v>486</v>
      </c>
      <c r="B42" s="169" t="s">
        <v>487</v>
      </c>
      <c r="C42" s="291" t="s">
        <v>410</v>
      </c>
      <c r="D42" s="286">
        <v>63</v>
      </c>
      <c r="E42" s="286">
        <v>0</v>
      </c>
      <c r="F42" s="292">
        <v>0</v>
      </c>
      <c r="G42" s="293">
        <v>0</v>
      </c>
      <c r="H42" s="315"/>
      <c r="I42" s="294">
        <v>0.90475233688153389</v>
      </c>
      <c r="J42" s="294">
        <v>1.3601110121773259</v>
      </c>
      <c r="K42" s="294">
        <v>3.3042495090247677</v>
      </c>
      <c r="L42" s="294">
        <v>3.3300700353849817</v>
      </c>
      <c r="M42" s="315"/>
      <c r="N42" s="292">
        <f t="shared" si="1"/>
        <v>56.999397223536633</v>
      </c>
      <c r="O42" s="292">
        <f t="shared" si="2"/>
        <v>85.686993767171529</v>
      </c>
      <c r="P42" s="292">
        <f t="shared" si="2"/>
        <v>0</v>
      </c>
      <c r="Q42" s="292">
        <f t="shared" si="2"/>
        <v>0</v>
      </c>
      <c r="R42" s="292"/>
      <c r="S42" s="314"/>
      <c r="T42" s="292"/>
      <c r="U42" s="292"/>
      <c r="V42" s="292"/>
      <c r="W42" s="292"/>
      <c r="X42" s="293"/>
      <c r="AB42" s="296" t="s">
        <v>394</v>
      </c>
      <c r="AC42" s="294">
        <f>T63</f>
        <v>0.85916654384777491</v>
      </c>
      <c r="AD42" s="294">
        <f t="shared" ref="AD42:AF42" si="5">U63</f>
        <v>1.0874667332630468</v>
      </c>
      <c r="AE42" s="294">
        <f t="shared" si="5"/>
        <v>1.6204811898325242</v>
      </c>
      <c r="AF42" s="294">
        <f t="shared" si="5"/>
        <v>2.880841782963143</v>
      </c>
    </row>
    <row r="43" spans="1:33" s="84" customFormat="1" ht="15.75" customHeight="1">
      <c r="A43" s="95" t="s">
        <v>488</v>
      </c>
      <c r="B43" s="82" t="s">
        <v>489</v>
      </c>
      <c r="C43" s="241" t="s">
        <v>467</v>
      </c>
      <c r="D43" s="316">
        <v>0</v>
      </c>
      <c r="E43" s="316">
        <v>1</v>
      </c>
      <c r="F43" s="317">
        <v>0</v>
      </c>
      <c r="G43" s="318">
        <v>0</v>
      </c>
      <c r="H43" s="315"/>
      <c r="I43" s="83">
        <v>0.90475233688153389</v>
      </c>
      <c r="J43" s="83">
        <v>1.3601110121773259</v>
      </c>
      <c r="K43" s="83">
        <v>3.3042495090247677</v>
      </c>
      <c r="L43" s="83">
        <v>3.3300700353849817</v>
      </c>
      <c r="M43" s="315"/>
      <c r="N43" s="317">
        <f t="shared" si="1"/>
        <v>0</v>
      </c>
      <c r="O43" s="317">
        <f t="shared" si="2"/>
        <v>0</v>
      </c>
      <c r="P43" s="317">
        <f t="shared" si="2"/>
        <v>3.3042495090247677</v>
      </c>
      <c r="Q43" s="317">
        <f t="shared" si="2"/>
        <v>0</v>
      </c>
      <c r="R43" s="317"/>
      <c r="S43" s="314"/>
      <c r="T43" s="317"/>
      <c r="U43" s="317"/>
      <c r="V43" s="317"/>
      <c r="W43" s="317"/>
      <c r="X43" s="318"/>
      <c r="Y43" s="349"/>
      <c r="AB43" s="322" t="s">
        <v>395</v>
      </c>
      <c r="AC43" s="83">
        <f>T101</f>
        <v>1.1220789127479602</v>
      </c>
      <c r="AD43" s="83">
        <f t="shared" ref="AD43:AF43" si="6">U101</f>
        <v>1.5504630786109876</v>
      </c>
      <c r="AE43" s="83">
        <f t="shared" si="6"/>
        <v>2.6845233031755829</v>
      </c>
      <c r="AF43" s="83">
        <f t="shared" si="6"/>
        <v>2.6942983040516668</v>
      </c>
    </row>
    <row r="44" spans="1:33">
      <c r="A44" s="170"/>
      <c r="B44" s="169"/>
      <c r="C44" s="291"/>
      <c r="D44" s="286"/>
      <c r="E44" s="286"/>
      <c r="F44" s="286"/>
      <c r="G44" s="291"/>
      <c r="H44" s="312"/>
      <c r="I44" s="291"/>
      <c r="J44" s="291"/>
      <c r="K44" s="291"/>
      <c r="L44" s="291"/>
      <c r="M44" s="312"/>
      <c r="N44" s="286"/>
      <c r="O44" s="286"/>
      <c r="P44" s="286"/>
      <c r="Q44" s="286"/>
      <c r="R44" s="286"/>
      <c r="S44" s="313"/>
      <c r="T44" s="286"/>
      <c r="U44" s="286"/>
      <c r="V44" s="286"/>
      <c r="W44" s="286"/>
      <c r="X44" s="291"/>
      <c r="AB44" s="296" t="s">
        <v>342</v>
      </c>
      <c r="AC44" s="294">
        <f>T120</f>
        <v>0</v>
      </c>
      <c r="AD44" s="294">
        <f t="shared" ref="AD44:AG44" si="7">U120</f>
        <v>0</v>
      </c>
      <c r="AE44" s="294">
        <f t="shared" si="7"/>
        <v>3.0823126567560544</v>
      </c>
      <c r="AF44" s="294">
        <f t="shared" si="7"/>
        <v>4.925426056173082</v>
      </c>
      <c r="AG44" s="294">
        <f t="shared" si="7"/>
        <v>10.874000000000001</v>
      </c>
    </row>
    <row r="45" spans="1:33" s="325" customFormat="1" ht="16.5" customHeight="1">
      <c r="A45" s="328" t="s">
        <v>393</v>
      </c>
      <c r="C45" s="326"/>
      <c r="D45" s="305">
        <f>SUM(D46:D61)</f>
        <v>2977.6800000000003</v>
      </c>
      <c r="E45" s="305">
        <f t="shared" ref="E45:F45" si="8">SUM(E46:E61)</f>
        <v>210.66999999999996</v>
      </c>
      <c r="F45" s="305">
        <f t="shared" si="8"/>
        <v>20</v>
      </c>
      <c r="G45" s="304"/>
      <c r="H45" s="351"/>
      <c r="I45" s="304"/>
      <c r="J45" s="304"/>
      <c r="K45" s="304"/>
      <c r="L45" s="304"/>
      <c r="M45" s="351"/>
      <c r="N45" s="305">
        <f>SUM(N46:N61)</f>
        <v>2261.8657397301554</v>
      </c>
      <c r="O45" s="305">
        <f t="shared" ref="O45:Q45" si="9">SUM(O46:O61)</f>
        <v>3261.4215336874345</v>
      </c>
      <c r="P45" s="305">
        <f t="shared" si="9"/>
        <v>433.5881057502973</v>
      </c>
      <c r="Q45" s="305">
        <f t="shared" si="9"/>
        <v>98.541998438288488</v>
      </c>
      <c r="R45" s="305"/>
      <c r="S45" s="354"/>
      <c r="T45" s="305">
        <f>N45/D45</f>
        <v>0.75960672057781731</v>
      </c>
      <c r="U45" s="305">
        <f>O45/D45</f>
        <v>1.095289464847611</v>
      </c>
      <c r="V45" s="305">
        <f>P45/E45</f>
        <v>2.0581388225675101</v>
      </c>
      <c r="W45" s="305">
        <f>Q45/F45</f>
        <v>4.927099921914424</v>
      </c>
      <c r="X45" s="326"/>
      <c r="Y45" s="349"/>
      <c r="Z45" s="84"/>
      <c r="AA45" s="84"/>
      <c r="AB45" s="322" t="s">
        <v>338</v>
      </c>
      <c r="AC45" s="83">
        <f>T125</f>
        <v>0.95885221991185321</v>
      </c>
      <c r="AD45" s="83">
        <f t="shared" ref="AD45:AF45" si="10">U125</f>
        <v>1.3980557150498409</v>
      </c>
      <c r="AE45" s="83">
        <f t="shared" si="10"/>
        <v>2.7510914015416006</v>
      </c>
      <c r="AF45" s="83">
        <f t="shared" si="10"/>
        <v>3.3435832985798775</v>
      </c>
      <c r="AG45" s="84"/>
    </row>
    <row r="46" spans="1:33" ht="16.5" customHeight="1">
      <c r="A46" s="170" t="s">
        <v>490</v>
      </c>
      <c r="B46" s="169" t="s">
        <v>491</v>
      </c>
      <c r="C46" s="291" t="s">
        <v>410</v>
      </c>
      <c r="D46" s="286">
        <v>296</v>
      </c>
      <c r="E46" s="286">
        <v>0</v>
      </c>
      <c r="F46" s="292">
        <v>0</v>
      </c>
      <c r="G46" s="293">
        <v>0</v>
      </c>
      <c r="H46" s="315"/>
      <c r="I46" s="294">
        <v>0.61662592245411207</v>
      </c>
      <c r="J46" s="294">
        <v>0.89459906234922248</v>
      </c>
      <c r="K46" s="294">
        <v>3.3501270199810778</v>
      </c>
      <c r="L46" s="294">
        <v>3.744701921764384</v>
      </c>
      <c r="M46" s="315"/>
      <c r="N46" s="292">
        <f t="shared" ref="N46:N61" si="11">D46*I46</f>
        <v>182.52127304641718</v>
      </c>
      <c r="O46" s="292">
        <f t="shared" ref="O46:Q61" si="12">J46*D46</f>
        <v>264.80132245536987</v>
      </c>
      <c r="P46" s="292">
        <f t="shared" si="12"/>
        <v>0</v>
      </c>
      <c r="Q46" s="292">
        <f t="shared" si="12"/>
        <v>0</v>
      </c>
      <c r="R46" s="292"/>
      <c r="S46" s="314"/>
      <c r="T46" s="292"/>
      <c r="U46" s="292"/>
      <c r="V46" s="292"/>
      <c r="W46" s="292"/>
      <c r="X46" s="293"/>
      <c r="AB46" s="296" t="s">
        <v>1007</v>
      </c>
      <c r="AC46" s="294">
        <f>T143</f>
        <v>0.99455274247883108</v>
      </c>
      <c r="AD46" s="294">
        <f t="shared" ref="AD46:AF46" si="13">U143</f>
        <v>1.2293137213562211</v>
      </c>
      <c r="AE46" s="294">
        <f t="shared" si="13"/>
        <v>2.9232029168587954</v>
      </c>
      <c r="AF46" s="294">
        <f t="shared" si="13"/>
        <v>3.1048995088671143</v>
      </c>
    </row>
    <row r="47" spans="1:33" s="84" customFormat="1">
      <c r="A47" s="95" t="s">
        <v>492</v>
      </c>
      <c r="B47" s="82" t="s">
        <v>493</v>
      </c>
      <c r="C47" s="241" t="s">
        <v>410</v>
      </c>
      <c r="D47" s="316">
        <v>114</v>
      </c>
      <c r="E47" s="316">
        <v>0</v>
      </c>
      <c r="F47" s="317">
        <v>0</v>
      </c>
      <c r="G47" s="318">
        <v>0</v>
      </c>
      <c r="H47" s="315"/>
      <c r="I47" s="83">
        <v>0.61662592245411207</v>
      </c>
      <c r="J47" s="83">
        <v>0.89459906234922248</v>
      </c>
      <c r="K47" s="83">
        <v>3.3501270199810778</v>
      </c>
      <c r="L47" s="83">
        <v>3.744701921764384</v>
      </c>
      <c r="M47" s="315"/>
      <c r="N47" s="317">
        <f t="shared" si="11"/>
        <v>70.295355159768775</v>
      </c>
      <c r="O47" s="317">
        <f t="shared" si="12"/>
        <v>101.98429310781137</v>
      </c>
      <c r="P47" s="317">
        <f t="shared" si="12"/>
        <v>0</v>
      </c>
      <c r="Q47" s="317">
        <f t="shared" si="12"/>
        <v>0</v>
      </c>
      <c r="R47" s="317"/>
      <c r="S47" s="314"/>
      <c r="T47" s="317"/>
      <c r="U47" s="317"/>
      <c r="V47" s="317"/>
      <c r="W47" s="317"/>
      <c r="X47" s="318"/>
      <c r="Y47" s="349"/>
      <c r="AB47" s="322" t="s">
        <v>346</v>
      </c>
      <c r="AC47" s="83">
        <f>T157</f>
        <v>0.75288725579887528</v>
      </c>
      <c r="AD47" s="83">
        <f t="shared" ref="AD47:AF47" si="14">U157</f>
        <v>1.0924846195687061</v>
      </c>
      <c r="AE47" s="83">
        <f t="shared" si="14"/>
        <v>2.3756699049635035</v>
      </c>
      <c r="AF47" s="83">
        <f t="shared" si="14"/>
        <v>3.6163052484029703</v>
      </c>
    </row>
    <row r="48" spans="1:33">
      <c r="A48" s="170" t="s">
        <v>494</v>
      </c>
      <c r="B48" s="169" t="s">
        <v>495</v>
      </c>
      <c r="C48" s="291" t="s">
        <v>496</v>
      </c>
      <c r="D48" s="286">
        <v>0</v>
      </c>
      <c r="E48" s="286">
        <v>7.67</v>
      </c>
      <c r="F48" s="292">
        <v>13</v>
      </c>
      <c r="G48" s="293">
        <v>0</v>
      </c>
      <c r="H48" s="315"/>
      <c r="I48" s="294">
        <v>0.61662592245411207</v>
      </c>
      <c r="J48" s="294">
        <v>0.89459906234922248</v>
      </c>
      <c r="K48" s="294">
        <v>3.3501270199810778</v>
      </c>
      <c r="L48" s="294">
        <v>3.744701921764384</v>
      </c>
      <c r="M48" s="315"/>
      <c r="N48" s="292">
        <f t="shared" si="11"/>
        <v>0</v>
      </c>
      <c r="O48" s="292">
        <f t="shared" si="12"/>
        <v>0</v>
      </c>
      <c r="P48" s="292">
        <f t="shared" si="12"/>
        <v>25.695474243254868</v>
      </c>
      <c r="Q48" s="292">
        <f t="shared" si="12"/>
        <v>48.681124982936993</v>
      </c>
      <c r="R48" s="292"/>
      <c r="S48" s="314"/>
      <c r="T48" s="292"/>
      <c r="U48" s="292"/>
      <c r="V48" s="292"/>
      <c r="W48" s="292"/>
      <c r="X48" s="293"/>
      <c r="AB48" s="296" t="s">
        <v>351</v>
      </c>
      <c r="AC48" s="294">
        <f>T236</f>
        <v>0</v>
      </c>
      <c r="AD48" s="294">
        <f t="shared" ref="AD48:AG48" si="15">U236</f>
        <v>0</v>
      </c>
      <c r="AE48" s="294">
        <f t="shared" si="15"/>
        <v>3.0823126567560544</v>
      </c>
      <c r="AF48" s="294">
        <f t="shared" si="15"/>
        <v>0</v>
      </c>
      <c r="AG48" s="294">
        <f t="shared" si="15"/>
        <v>16.309999999999999</v>
      </c>
    </row>
    <row r="49" spans="1:32" s="84" customFormat="1">
      <c r="A49" s="95" t="s">
        <v>497</v>
      </c>
      <c r="B49" s="82" t="s">
        <v>498</v>
      </c>
      <c r="C49" s="241" t="s">
        <v>499</v>
      </c>
      <c r="D49" s="316">
        <v>146</v>
      </c>
      <c r="E49" s="316">
        <v>0</v>
      </c>
      <c r="F49" s="317">
        <v>0</v>
      </c>
      <c r="G49" s="318">
        <v>0</v>
      </c>
      <c r="H49" s="315"/>
      <c r="I49" s="83">
        <v>0.97813221411378382</v>
      </c>
      <c r="J49" s="83">
        <v>1.5266879546055399</v>
      </c>
      <c r="K49" s="83">
        <v>3.1900686805421925</v>
      </c>
      <c r="L49" s="83">
        <v>3.1490843741399224</v>
      </c>
      <c r="M49" s="315"/>
      <c r="N49" s="317">
        <f t="shared" si="11"/>
        <v>142.80730326061243</v>
      </c>
      <c r="O49" s="317">
        <f t="shared" si="12"/>
        <v>222.89644137240882</v>
      </c>
      <c r="P49" s="317">
        <f t="shared" si="12"/>
        <v>0</v>
      </c>
      <c r="Q49" s="317">
        <f t="shared" si="12"/>
        <v>0</v>
      </c>
      <c r="R49" s="317"/>
      <c r="S49" s="314"/>
      <c r="T49" s="317"/>
      <c r="U49" s="317"/>
      <c r="V49" s="317"/>
      <c r="W49" s="317"/>
      <c r="X49" s="318"/>
      <c r="Y49" s="349"/>
      <c r="AB49" s="322" t="s">
        <v>340</v>
      </c>
      <c r="AC49" s="83">
        <f>T241</f>
        <v>1.2710391272693993</v>
      </c>
      <c r="AD49" s="83">
        <f t="shared" ref="AD49:AF49" si="16">U241</f>
        <v>1.8382483138752463</v>
      </c>
      <c r="AE49" s="83">
        <f t="shared" si="16"/>
        <v>3.3176593233855471</v>
      </c>
      <c r="AF49" s="83">
        <f t="shared" si="16"/>
        <v>3.684480453401294</v>
      </c>
    </row>
    <row r="50" spans="1:32" ht="28.5">
      <c r="A50" s="170" t="s">
        <v>500</v>
      </c>
      <c r="B50" s="169" t="s">
        <v>355</v>
      </c>
      <c r="C50" s="291" t="s">
        <v>501</v>
      </c>
      <c r="D50" s="286">
        <v>1347.01</v>
      </c>
      <c r="E50" s="286">
        <v>185.67</v>
      </c>
      <c r="F50" s="292">
        <v>2.33</v>
      </c>
      <c r="G50" s="293">
        <v>0</v>
      </c>
      <c r="H50" s="315"/>
      <c r="I50" s="294">
        <v>0.75956795731989823</v>
      </c>
      <c r="J50" s="294">
        <v>1.0806654452831363</v>
      </c>
      <c r="K50" s="294">
        <v>2.0093233079164654</v>
      </c>
      <c r="L50" s="294">
        <v>7.1229819221930697</v>
      </c>
      <c r="M50" s="315"/>
      <c r="N50" s="292">
        <f t="shared" si="11"/>
        <v>1023.1456341894761</v>
      </c>
      <c r="O50" s="292">
        <f t="shared" si="12"/>
        <v>1455.6671614508375</v>
      </c>
      <c r="P50" s="292">
        <f t="shared" si="12"/>
        <v>373.07105858085009</v>
      </c>
      <c r="Q50" s="292">
        <f t="shared" si="12"/>
        <v>16.596547878709853</v>
      </c>
      <c r="R50" s="292"/>
      <c r="S50" s="314"/>
      <c r="T50" s="292"/>
      <c r="U50" s="292"/>
      <c r="V50" s="292"/>
      <c r="W50" s="292"/>
      <c r="X50" s="293"/>
      <c r="AB50" s="296" t="s">
        <v>397</v>
      </c>
      <c r="AC50" s="294">
        <f>T272</f>
        <v>0.76698652424036284</v>
      </c>
      <c r="AD50" s="294">
        <f t="shared" ref="AD50:AF50" si="17">U272</f>
        <v>1.0439324562208154</v>
      </c>
      <c r="AE50" s="294">
        <f t="shared" si="17"/>
        <v>2.9344933543446268</v>
      </c>
      <c r="AF50" s="294">
        <f t="shared" si="17"/>
        <v>4.2466945853158435</v>
      </c>
    </row>
    <row r="51" spans="1:32" s="84" customFormat="1">
      <c r="A51" s="95" t="s">
        <v>502</v>
      </c>
      <c r="B51" s="82" t="s">
        <v>503</v>
      </c>
      <c r="C51" s="241" t="s">
        <v>504</v>
      </c>
      <c r="D51" s="316">
        <v>25.67</v>
      </c>
      <c r="E51" s="316">
        <v>0</v>
      </c>
      <c r="F51" s="317">
        <v>0</v>
      </c>
      <c r="G51" s="318">
        <v>0</v>
      </c>
      <c r="H51" s="315"/>
      <c r="I51" s="83">
        <v>0.75956795731989823</v>
      </c>
      <c r="J51" s="83">
        <v>1.0806654452831363</v>
      </c>
      <c r="K51" s="83">
        <v>2.0093233079164654</v>
      </c>
      <c r="L51" s="83">
        <v>7.1229819221930697</v>
      </c>
      <c r="M51" s="315"/>
      <c r="N51" s="317">
        <f t="shared" si="11"/>
        <v>19.498109464401789</v>
      </c>
      <c r="O51" s="317">
        <f t="shared" si="12"/>
        <v>27.740681980418113</v>
      </c>
      <c r="P51" s="317">
        <f t="shared" si="12"/>
        <v>0</v>
      </c>
      <c r="Q51" s="317">
        <f t="shared" si="12"/>
        <v>0</v>
      </c>
      <c r="R51" s="317"/>
      <c r="S51" s="314"/>
      <c r="T51" s="317"/>
      <c r="U51" s="317"/>
      <c r="V51" s="317"/>
      <c r="W51" s="317"/>
      <c r="X51" s="318"/>
      <c r="Y51" s="349"/>
      <c r="AB51" s="322" t="s">
        <v>396</v>
      </c>
      <c r="AC51" s="83">
        <f>T223</f>
        <v>1.0217612541626939</v>
      </c>
      <c r="AD51" s="83">
        <f t="shared" ref="AD51:AF51" si="18">U223</f>
        <v>1.476692150907926</v>
      </c>
      <c r="AE51" s="83">
        <f t="shared" si="18"/>
        <v>2.8784730052560046</v>
      </c>
      <c r="AF51" s="83">
        <f t="shared" si="18"/>
        <v>3.3784307193020222</v>
      </c>
    </row>
    <row r="52" spans="1:32">
      <c r="A52" s="170" t="s">
        <v>505</v>
      </c>
      <c r="B52" s="169" t="s">
        <v>506</v>
      </c>
      <c r="C52" s="291" t="s">
        <v>507</v>
      </c>
      <c r="D52" s="286">
        <v>152</v>
      </c>
      <c r="E52" s="286">
        <v>0</v>
      </c>
      <c r="F52" s="292">
        <v>0</v>
      </c>
      <c r="G52" s="293">
        <v>0</v>
      </c>
      <c r="H52" s="315"/>
      <c r="I52" s="294">
        <v>0.75956795731989823</v>
      </c>
      <c r="J52" s="294">
        <v>1.0806654452831363</v>
      </c>
      <c r="K52" s="294">
        <v>2.0093233079164654</v>
      </c>
      <c r="L52" s="294">
        <v>7.1229819221930697</v>
      </c>
      <c r="M52" s="315"/>
      <c r="N52" s="292">
        <f t="shared" si="11"/>
        <v>115.45432951262453</v>
      </c>
      <c r="O52" s="292">
        <f t="shared" si="12"/>
        <v>164.26114768303671</v>
      </c>
      <c r="P52" s="292">
        <f t="shared" si="12"/>
        <v>0</v>
      </c>
      <c r="Q52" s="292">
        <f t="shared" si="12"/>
        <v>0</v>
      </c>
      <c r="R52" s="292"/>
      <c r="S52" s="314"/>
      <c r="T52" s="292"/>
      <c r="U52" s="292"/>
      <c r="V52" s="292"/>
      <c r="W52" s="292"/>
      <c r="X52" s="293"/>
      <c r="AB52" s="296"/>
    </row>
    <row r="53" spans="1:32" s="84" customFormat="1">
      <c r="A53" s="95" t="s">
        <v>508</v>
      </c>
      <c r="B53" s="82" t="s">
        <v>509</v>
      </c>
      <c r="C53" s="241" t="s">
        <v>510</v>
      </c>
      <c r="D53" s="316">
        <v>0</v>
      </c>
      <c r="E53" s="316">
        <v>0</v>
      </c>
      <c r="F53" s="317">
        <v>0</v>
      </c>
      <c r="G53" s="318">
        <v>0</v>
      </c>
      <c r="H53" s="315"/>
      <c r="I53" s="83">
        <v>0.75956795731989823</v>
      </c>
      <c r="J53" s="83">
        <v>1.0806654452831363</v>
      </c>
      <c r="K53" s="83">
        <v>2.0093233079164654</v>
      </c>
      <c r="L53" s="83">
        <v>7.1229819221930697</v>
      </c>
      <c r="M53" s="315"/>
      <c r="N53" s="317">
        <f t="shared" si="11"/>
        <v>0</v>
      </c>
      <c r="O53" s="317">
        <f t="shared" si="12"/>
        <v>0</v>
      </c>
      <c r="P53" s="317">
        <f t="shared" si="12"/>
        <v>0</v>
      </c>
      <c r="Q53" s="317">
        <f t="shared" si="12"/>
        <v>0</v>
      </c>
      <c r="R53" s="317"/>
      <c r="S53" s="314"/>
      <c r="T53" s="317"/>
      <c r="U53" s="317"/>
      <c r="V53" s="317"/>
      <c r="W53" s="317"/>
      <c r="X53" s="318"/>
      <c r="Y53" s="349"/>
      <c r="AB53" s="322" t="s">
        <v>1008</v>
      </c>
    </row>
    <row r="54" spans="1:32">
      <c r="A54" s="170" t="s">
        <v>511</v>
      </c>
      <c r="B54" s="169" t="s">
        <v>512</v>
      </c>
      <c r="C54" s="291" t="s">
        <v>513</v>
      </c>
      <c r="D54" s="286">
        <v>0</v>
      </c>
      <c r="E54" s="286">
        <v>17.329999999999998</v>
      </c>
      <c r="F54" s="292">
        <v>0</v>
      </c>
      <c r="G54" s="293">
        <v>0</v>
      </c>
      <c r="H54" s="315"/>
      <c r="I54" s="294">
        <v>0.75956795731989823</v>
      </c>
      <c r="J54" s="294">
        <v>1.0806654452831363</v>
      </c>
      <c r="K54" s="294">
        <v>2.0093233079164654</v>
      </c>
      <c r="L54" s="294">
        <v>7.1229819221930697</v>
      </c>
      <c r="M54" s="315"/>
      <c r="N54" s="292">
        <f t="shared" si="11"/>
        <v>0</v>
      </c>
      <c r="O54" s="292">
        <f t="shared" si="12"/>
        <v>0</v>
      </c>
      <c r="P54" s="292">
        <f t="shared" si="12"/>
        <v>34.821572926192339</v>
      </c>
      <c r="Q54" s="292">
        <f t="shared" si="12"/>
        <v>0</v>
      </c>
      <c r="R54" s="292"/>
      <c r="S54" s="314"/>
      <c r="T54" s="292"/>
      <c r="U54" s="292"/>
      <c r="V54" s="292"/>
      <c r="W54" s="292"/>
      <c r="X54" s="293"/>
      <c r="AB54" s="296" t="s">
        <v>1009</v>
      </c>
    </row>
    <row r="55" spans="1:32" s="84" customFormat="1">
      <c r="A55" s="95" t="s">
        <v>514</v>
      </c>
      <c r="B55" s="82" t="s">
        <v>515</v>
      </c>
      <c r="C55" s="241" t="s">
        <v>507</v>
      </c>
      <c r="D55" s="316">
        <v>230.99999999999997</v>
      </c>
      <c r="E55" s="316">
        <v>0</v>
      </c>
      <c r="F55" s="317">
        <v>0</v>
      </c>
      <c r="G55" s="318">
        <v>0</v>
      </c>
      <c r="H55" s="315"/>
      <c r="I55" s="83">
        <v>0.75956795731989823</v>
      </c>
      <c r="J55" s="83">
        <v>1.0806654452831363</v>
      </c>
      <c r="K55" s="83">
        <v>2.0093233079164654</v>
      </c>
      <c r="L55" s="83">
        <v>7.1229819221930697</v>
      </c>
      <c r="M55" s="315"/>
      <c r="N55" s="317">
        <f t="shared" si="11"/>
        <v>175.46019814089647</v>
      </c>
      <c r="O55" s="317">
        <f t="shared" si="12"/>
        <v>249.63371786040446</v>
      </c>
      <c r="P55" s="317">
        <f t="shared" si="12"/>
        <v>0</v>
      </c>
      <c r="Q55" s="317">
        <f t="shared" si="12"/>
        <v>0</v>
      </c>
      <c r="R55" s="317"/>
      <c r="S55" s="314"/>
      <c r="T55" s="317"/>
      <c r="U55" s="317"/>
      <c r="V55" s="317"/>
      <c r="W55" s="317"/>
      <c r="X55" s="318"/>
      <c r="Y55" s="349"/>
      <c r="AB55" s="322" t="s">
        <v>949</v>
      </c>
    </row>
    <row r="56" spans="1:32">
      <c r="A56" s="170" t="s">
        <v>516</v>
      </c>
      <c r="B56" s="169" t="s">
        <v>517</v>
      </c>
      <c r="C56" s="291" t="s">
        <v>518</v>
      </c>
      <c r="D56" s="286">
        <v>0</v>
      </c>
      <c r="E56" s="286">
        <v>0</v>
      </c>
      <c r="F56" s="292">
        <v>0</v>
      </c>
      <c r="G56" s="293">
        <v>0</v>
      </c>
      <c r="H56" s="315"/>
      <c r="I56" s="294">
        <v>0.75956795731989823</v>
      </c>
      <c r="J56" s="294">
        <v>1.0806654452831363</v>
      </c>
      <c r="K56" s="294">
        <v>2.0093233079164654</v>
      </c>
      <c r="L56" s="294">
        <v>7.1229819221930697</v>
      </c>
      <c r="M56" s="315"/>
      <c r="N56" s="292">
        <f t="shared" si="11"/>
        <v>0</v>
      </c>
      <c r="O56" s="292">
        <f t="shared" si="12"/>
        <v>0</v>
      </c>
      <c r="P56" s="292">
        <f t="shared" si="12"/>
        <v>0</v>
      </c>
      <c r="Q56" s="292">
        <f t="shared" si="12"/>
        <v>0</v>
      </c>
      <c r="R56" s="292"/>
      <c r="S56" s="314"/>
      <c r="T56" s="292"/>
      <c r="U56" s="292"/>
      <c r="V56" s="292"/>
      <c r="W56" s="292"/>
      <c r="X56" s="293"/>
      <c r="AB56" s="296" t="s">
        <v>1010</v>
      </c>
    </row>
    <row r="57" spans="1:32" s="84" customFormat="1">
      <c r="A57" s="95" t="s">
        <v>519</v>
      </c>
      <c r="B57" s="82" t="s">
        <v>520</v>
      </c>
      <c r="C57" s="241" t="s">
        <v>521</v>
      </c>
      <c r="D57" s="316">
        <v>125.67</v>
      </c>
      <c r="E57" s="316">
        <v>0</v>
      </c>
      <c r="F57" s="317">
        <v>0</v>
      </c>
      <c r="G57" s="318">
        <v>0</v>
      </c>
      <c r="H57" s="315"/>
      <c r="I57" s="83">
        <v>0.75956795731989823</v>
      </c>
      <c r="J57" s="83">
        <v>1.0806654452831363</v>
      </c>
      <c r="K57" s="83">
        <v>2.0093233079164654</v>
      </c>
      <c r="L57" s="83">
        <v>7.1229819221930697</v>
      </c>
      <c r="M57" s="315"/>
      <c r="N57" s="317">
        <f t="shared" si="11"/>
        <v>95.454905196391607</v>
      </c>
      <c r="O57" s="317">
        <f t="shared" si="12"/>
        <v>135.80722650873176</v>
      </c>
      <c r="P57" s="317">
        <f t="shared" si="12"/>
        <v>0</v>
      </c>
      <c r="Q57" s="317">
        <f t="shared" si="12"/>
        <v>0</v>
      </c>
      <c r="R57" s="317"/>
      <c r="S57" s="314"/>
      <c r="T57" s="317"/>
      <c r="U57" s="317"/>
      <c r="V57" s="317"/>
      <c r="W57" s="317"/>
      <c r="X57" s="318"/>
      <c r="Y57" s="349"/>
      <c r="AB57" s="327" t="s">
        <v>1011</v>
      </c>
    </row>
    <row r="58" spans="1:32">
      <c r="A58" s="170" t="s">
        <v>522</v>
      </c>
      <c r="B58" s="169" t="s">
        <v>523</v>
      </c>
      <c r="C58" s="291" t="s">
        <v>507</v>
      </c>
      <c r="D58" s="286">
        <v>215.66000000000003</v>
      </c>
      <c r="E58" s="286">
        <v>0</v>
      </c>
      <c r="F58" s="292">
        <v>0</v>
      </c>
      <c r="G58" s="293">
        <v>0</v>
      </c>
      <c r="H58" s="315"/>
      <c r="I58" s="294">
        <v>0.75956795731989823</v>
      </c>
      <c r="J58" s="294">
        <v>1.0806654452831363</v>
      </c>
      <c r="K58" s="294">
        <v>2.0093233079164654</v>
      </c>
      <c r="L58" s="294">
        <v>7.1229819221930697</v>
      </c>
      <c r="M58" s="315"/>
      <c r="N58" s="292">
        <f t="shared" si="11"/>
        <v>163.80842567560927</v>
      </c>
      <c r="O58" s="292">
        <f t="shared" si="12"/>
        <v>233.0563099297612</v>
      </c>
      <c r="P58" s="292">
        <f t="shared" si="12"/>
        <v>0</v>
      </c>
      <c r="Q58" s="292">
        <f t="shared" si="12"/>
        <v>0</v>
      </c>
      <c r="R58" s="292"/>
      <c r="S58" s="314"/>
      <c r="T58" s="292"/>
      <c r="U58" s="292"/>
      <c r="V58" s="292"/>
      <c r="W58" s="292"/>
      <c r="X58" s="293"/>
    </row>
    <row r="59" spans="1:32" s="84" customFormat="1">
      <c r="A59" s="95" t="s">
        <v>524</v>
      </c>
      <c r="B59" s="82" t="s">
        <v>525</v>
      </c>
      <c r="C59" s="241" t="s">
        <v>410</v>
      </c>
      <c r="D59" s="316">
        <v>122.67</v>
      </c>
      <c r="E59" s="316">
        <v>0</v>
      </c>
      <c r="F59" s="317">
        <v>0</v>
      </c>
      <c r="G59" s="318">
        <v>0</v>
      </c>
      <c r="H59" s="315"/>
      <c r="I59" s="83">
        <v>0.97813221411378382</v>
      </c>
      <c r="J59" s="83">
        <v>1.5266879546055399</v>
      </c>
      <c r="K59" s="83">
        <v>3.1900686805421925</v>
      </c>
      <c r="L59" s="83">
        <v>3.1490843741399224</v>
      </c>
      <c r="M59" s="315"/>
      <c r="N59" s="317">
        <f t="shared" si="11"/>
        <v>119.98747870533786</v>
      </c>
      <c r="O59" s="317">
        <f t="shared" si="12"/>
        <v>187.27881139146157</v>
      </c>
      <c r="P59" s="317">
        <f t="shared" si="12"/>
        <v>0</v>
      </c>
      <c r="Q59" s="317">
        <f t="shared" si="12"/>
        <v>0</v>
      </c>
      <c r="R59" s="317"/>
      <c r="S59" s="314"/>
      <c r="T59" s="317"/>
      <c r="U59" s="317"/>
      <c r="V59" s="317"/>
      <c r="W59" s="317"/>
      <c r="X59" s="318"/>
      <c r="Y59" s="349"/>
    </row>
    <row r="60" spans="1:32">
      <c r="A60" s="170" t="s">
        <v>508</v>
      </c>
      <c r="B60" s="169" t="s">
        <v>526</v>
      </c>
      <c r="C60" s="291" t="s">
        <v>410</v>
      </c>
      <c r="D60" s="286">
        <v>202</v>
      </c>
      <c r="E60" s="286">
        <v>0</v>
      </c>
      <c r="F60" s="292">
        <v>0</v>
      </c>
      <c r="G60" s="293">
        <v>0</v>
      </c>
      <c r="H60" s="315"/>
      <c r="I60" s="294">
        <v>0.75956795731989823</v>
      </c>
      <c r="J60" s="294">
        <v>1.0806654452831363</v>
      </c>
      <c r="K60" s="294">
        <v>2.0093233079164654</v>
      </c>
      <c r="L60" s="294">
        <v>7.1229819221930697</v>
      </c>
      <c r="M60" s="315"/>
      <c r="N60" s="292">
        <f t="shared" si="11"/>
        <v>153.43272737861943</v>
      </c>
      <c r="O60" s="292">
        <f t="shared" si="12"/>
        <v>218.29441994719355</v>
      </c>
      <c r="P60" s="292">
        <f t="shared" si="12"/>
        <v>0</v>
      </c>
      <c r="Q60" s="292">
        <f t="shared" si="12"/>
        <v>0</v>
      </c>
      <c r="R60" s="292"/>
      <c r="S60" s="314"/>
      <c r="T60" s="292"/>
      <c r="U60" s="292"/>
      <c r="V60" s="292"/>
      <c r="W60" s="292"/>
      <c r="X60" s="293"/>
    </row>
    <row r="61" spans="1:32" s="84" customFormat="1">
      <c r="A61" s="95"/>
      <c r="B61" s="82" t="s">
        <v>393</v>
      </c>
      <c r="C61" s="241"/>
      <c r="D61" s="316">
        <v>0</v>
      </c>
      <c r="E61" s="316">
        <v>0</v>
      </c>
      <c r="F61" s="317">
        <v>4.67</v>
      </c>
      <c r="G61" s="318">
        <v>0</v>
      </c>
      <c r="H61" s="315"/>
      <c r="I61" s="83">
        <v>0.75956795731989823</v>
      </c>
      <c r="J61" s="83">
        <v>1.0806654452831363</v>
      </c>
      <c r="K61" s="83">
        <v>2.0093233079164654</v>
      </c>
      <c r="L61" s="83">
        <v>7.1229819221930697</v>
      </c>
      <c r="M61" s="315"/>
      <c r="N61" s="317">
        <f t="shared" si="11"/>
        <v>0</v>
      </c>
      <c r="O61" s="317">
        <f t="shared" si="12"/>
        <v>0</v>
      </c>
      <c r="P61" s="317">
        <f t="shared" si="12"/>
        <v>0</v>
      </c>
      <c r="Q61" s="317">
        <f t="shared" si="12"/>
        <v>33.264325576641632</v>
      </c>
      <c r="R61" s="317"/>
      <c r="S61" s="314"/>
      <c r="T61" s="317"/>
      <c r="U61" s="317"/>
      <c r="V61" s="317"/>
      <c r="W61" s="317"/>
      <c r="X61" s="318"/>
      <c r="Y61" s="349"/>
    </row>
    <row r="62" spans="1:32">
      <c r="A62" s="170"/>
      <c r="B62" s="169"/>
      <c r="C62" s="291"/>
      <c r="D62" s="286"/>
      <c r="E62" s="286"/>
      <c r="F62" s="292"/>
      <c r="G62" s="293"/>
      <c r="H62" s="315"/>
      <c r="I62" s="294"/>
      <c r="J62" s="294"/>
      <c r="K62" s="294"/>
      <c r="L62" s="294"/>
      <c r="M62" s="315"/>
      <c r="N62" s="292"/>
      <c r="O62" s="292"/>
      <c r="P62" s="292"/>
      <c r="Q62" s="292"/>
      <c r="R62" s="292"/>
      <c r="S62" s="314"/>
      <c r="T62" s="292"/>
      <c r="U62" s="292"/>
      <c r="V62" s="292"/>
      <c r="W62" s="292"/>
      <c r="X62" s="293"/>
    </row>
    <row r="63" spans="1:32" s="307" customFormat="1" ht="16.5" customHeight="1">
      <c r="A63" s="328" t="s">
        <v>394</v>
      </c>
      <c r="C63" s="304"/>
      <c r="D63" s="305">
        <f>SUM(D64:D99)</f>
        <v>385.65999999999997</v>
      </c>
      <c r="E63" s="305">
        <f>SUM(E64:E99)</f>
        <v>157.68</v>
      </c>
      <c r="F63" s="305">
        <f>SUM(F64:F99)</f>
        <v>155.01000000000002</v>
      </c>
      <c r="G63" s="304"/>
      <c r="H63" s="351"/>
      <c r="I63" s="304"/>
      <c r="J63" s="304"/>
      <c r="K63" s="304"/>
      <c r="L63" s="304"/>
      <c r="M63" s="351"/>
      <c r="N63" s="305">
        <f t="shared" ref="N63:Q63" si="19">SUM(N64:N99)</f>
        <v>331.34616930033286</v>
      </c>
      <c r="O63" s="305">
        <f t="shared" si="19"/>
        <v>419.39242035022659</v>
      </c>
      <c r="P63" s="305">
        <f t="shared" si="19"/>
        <v>255.51747401279243</v>
      </c>
      <c r="Q63" s="305">
        <f t="shared" si="19"/>
        <v>446.55928477711683</v>
      </c>
      <c r="R63" s="305"/>
      <c r="S63" s="354"/>
      <c r="T63" s="305">
        <f>N63/D63</f>
        <v>0.85916654384777491</v>
      </c>
      <c r="U63" s="305">
        <f>O63/D63</f>
        <v>1.0874667332630468</v>
      </c>
      <c r="V63" s="305">
        <f>P63/E63</f>
        <v>1.6204811898325242</v>
      </c>
      <c r="W63" s="305">
        <f>Q63/F63</f>
        <v>2.880841782963143</v>
      </c>
      <c r="X63" s="304"/>
      <c r="Y63" s="356"/>
    </row>
    <row r="64" spans="1:32" ht="28.5">
      <c r="A64" s="170" t="s">
        <v>527</v>
      </c>
      <c r="B64" s="169" t="s">
        <v>394</v>
      </c>
      <c r="C64" s="291" t="s">
        <v>528</v>
      </c>
      <c r="D64" s="286">
        <v>385.65999999999997</v>
      </c>
      <c r="E64" s="286">
        <v>27.67</v>
      </c>
      <c r="F64" s="292">
        <v>73</v>
      </c>
      <c r="G64" s="293">
        <v>0</v>
      </c>
      <c r="H64" s="315"/>
      <c r="I64" s="294">
        <v>0.85916654384777502</v>
      </c>
      <c r="J64" s="294">
        <v>1.0874667332630468</v>
      </c>
      <c r="K64" s="294">
        <v>1.620481189832524</v>
      </c>
      <c r="L64" s="294">
        <v>2.880841782963143</v>
      </c>
      <c r="M64" s="315"/>
      <c r="N64" s="292">
        <f t="shared" ref="N64:N99" si="20">D64*I64</f>
        <v>331.34616930033286</v>
      </c>
      <c r="O64" s="292">
        <f t="shared" ref="O64:Q99" si="21">J64*D64</f>
        <v>419.39242035022659</v>
      </c>
      <c r="P64" s="292">
        <f t="shared" si="21"/>
        <v>44.838714522665938</v>
      </c>
      <c r="Q64" s="292">
        <f t="shared" si="21"/>
        <v>210.30145015630944</v>
      </c>
      <c r="R64" s="292"/>
      <c r="S64" s="314"/>
      <c r="T64" s="292"/>
      <c r="U64" s="292"/>
      <c r="V64" s="292"/>
      <c r="W64" s="292"/>
      <c r="X64" s="293"/>
    </row>
    <row r="65" spans="1:25" s="84" customFormat="1">
      <c r="A65" s="95" t="s">
        <v>529</v>
      </c>
      <c r="B65" s="82" t="s">
        <v>530</v>
      </c>
      <c r="C65" s="241" t="s">
        <v>531</v>
      </c>
      <c r="D65" s="316">
        <v>0</v>
      </c>
      <c r="E65" s="316">
        <v>0</v>
      </c>
      <c r="F65" s="317">
        <v>0</v>
      </c>
      <c r="G65" s="318">
        <v>0</v>
      </c>
      <c r="H65" s="315"/>
      <c r="I65" s="83">
        <v>0.85916654384777502</v>
      </c>
      <c r="J65" s="83">
        <v>1.0874667332630468</v>
      </c>
      <c r="K65" s="83">
        <v>1.620481189832524</v>
      </c>
      <c r="L65" s="83">
        <v>2.880841782963143</v>
      </c>
      <c r="M65" s="315"/>
      <c r="N65" s="317">
        <f t="shared" si="20"/>
        <v>0</v>
      </c>
      <c r="O65" s="317">
        <f t="shared" si="21"/>
        <v>0</v>
      </c>
      <c r="P65" s="317">
        <f t="shared" si="21"/>
        <v>0</v>
      </c>
      <c r="Q65" s="317">
        <f t="shared" si="21"/>
        <v>0</v>
      </c>
      <c r="R65" s="317"/>
      <c r="S65" s="314"/>
      <c r="T65" s="317"/>
      <c r="U65" s="317"/>
      <c r="V65" s="317"/>
      <c r="W65" s="317"/>
      <c r="X65" s="318"/>
      <c r="Y65" s="349"/>
    </row>
    <row r="66" spans="1:25">
      <c r="A66" s="170" t="s">
        <v>532</v>
      </c>
      <c r="B66" s="169" t="s">
        <v>533</v>
      </c>
      <c r="C66" s="291" t="s">
        <v>534</v>
      </c>
      <c r="D66" s="286">
        <v>0</v>
      </c>
      <c r="E66" s="286">
        <v>36</v>
      </c>
      <c r="F66" s="292">
        <v>0</v>
      </c>
      <c r="G66" s="293">
        <v>0</v>
      </c>
      <c r="H66" s="315"/>
      <c r="I66" s="294">
        <v>0.85916654384777502</v>
      </c>
      <c r="J66" s="294">
        <v>1.0874667332630468</v>
      </c>
      <c r="K66" s="294">
        <v>1.620481189832524</v>
      </c>
      <c r="L66" s="294">
        <v>2.880841782963143</v>
      </c>
      <c r="M66" s="315"/>
      <c r="N66" s="292">
        <f t="shared" si="20"/>
        <v>0</v>
      </c>
      <c r="O66" s="292">
        <f t="shared" si="21"/>
        <v>0</v>
      </c>
      <c r="P66" s="292">
        <f t="shared" si="21"/>
        <v>58.337322833970866</v>
      </c>
      <c r="Q66" s="292">
        <f t="shared" si="21"/>
        <v>0</v>
      </c>
      <c r="R66" s="292"/>
      <c r="S66" s="314"/>
      <c r="T66" s="292"/>
      <c r="U66" s="292"/>
      <c r="V66" s="292"/>
      <c r="W66" s="292"/>
      <c r="X66" s="293"/>
    </row>
    <row r="67" spans="1:25" s="84" customFormat="1" ht="42.75">
      <c r="A67" s="95" t="s">
        <v>535</v>
      </c>
      <c r="B67" s="82" t="s">
        <v>536</v>
      </c>
      <c r="C67" s="241" t="s">
        <v>537</v>
      </c>
      <c r="D67" s="316">
        <v>0</v>
      </c>
      <c r="E67" s="316">
        <v>22.33</v>
      </c>
      <c r="F67" s="317">
        <v>58.67</v>
      </c>
      <c r="G67" s="318">
        <v>0</v>
      </c>
      <c r="H67" s="315"/>
      <c r="I67" s="83">
        <v>0.85916654384777502</v>
      </c>
      <c r="J67" s="83">
        <v>1.0874667332630468</v>
      </c>
      <c r="K67" s="83">
        <v>1.620481189832524</v>
      </c>
      <c r="L67" s="83">
        <v>2.880841782963143</v>
      </c>
      <c r="M67" s="315"/>
      <c r="N67" s="317">
        <f t="shared" si="20"/>
        <v>0</v>
      </c>
      <c r="O67" s="317">
        <f t="shared" si="21"/>
        <v>0</v>
      </c>
      <c r="P67" s="317">
        <f t="shared" si="21"/>
        <v>36.185344968960258</v>
      </c>
      <c r="Q67" s="317">
        <f t="shared" si="21"/>
        <v>169.01898740644759</v>
      </c>
      <c r="R67" s="317"/>
      <c r="S67" s="314"/>
      <c r="T67" s="317"/>
      <c r="U67" s="317"/>
      <c r="V67" s="317"/>
      <c r="W67" s="317"/>
      <c r="X67" s="318"/>
      <c r="Y67" s="349"/>
    </row>
    <row r="68" spans="1:25" ht="28.5">
      <c r="A68" s="170" t="s">
        <v>538</v>
      </c>
      <c r="B68" s="282" t="s">
        <v>539</v>
      </c>
      <c r="C68" s="291" t="s">
        <v>540</v>
      </c>
      <c r="D68" s="286">
        <v>0</v>
      </c>
      <c r="E68" s="286">
        <v>12.67</v>
      </c>
      <c r="F68" s="292">
        <v>0.67</v>
      </c>
      <c r="G68" s="293">
        <v>0</v>
      </c>
      <c r="H68" s="315"/>
      <c r="I68" s="294">
        <v>0.85916654384777502</v>
      </c>
      <c r="J68" s="294">
        <v>1.0874667332630468</v>
      </c>
      <c r="K68" s="294">
        <v>1.620481189832524</v>
      </c>
      <c r="L68" s="294">
        <v>2.880841782963143</v>
      </c>
      <c r="M68" s="315"/>
      <c r="N68" s="292">
        <f t="shared" si="20"/>
        <v>0</v>
      </c>
      <c r="O68" s="292">
        <f t="shared" si="21"/>
        <v>0</v>
      </c>
      <c r="P68" s="292">
        <f t="shared" si="21"/>
        <v>20.531496675178079</v>
      </c>
      <c r="Q68" s="292">
        <f t="shared" si="21"/>
        <v>1.930163994585306</v>
      </c>
      <c r="R68" s="292"/>
      <c r="S68" s="314"/>
      <c r="T68" s="292"/>
      <c r="U68" s="292"/>
      <c r="V68" s="292"/>
      <c r="W68" s="292"/>
      <c r="X68" s="293"/>
    </row>
    <row r="69" spans="1:25" s="84" customFormat="1" ht="28.5">
      <c r="A69" s="95" t="s">
        <v>541</v>
      </c>
      <c r="B69" s="324" t="s">
        <v>542</v>
      </c>
      <c r="C69" s="241" t="s">
        <v>543</v>
      </c>
      <c r="D69" s="316">
        <v>0</v>
      </c>
      <c r="E69" s="316">
        <v>0</v>
      </c>
      <c r="F69" s="317">
        <v>0</v>
      </c>
      <c r="G69" s="318">
        <v>0</v>
      </c>
      <c r="H69" s="315"/>
      <c r="I69" s="83">
        <v>0.85916654384777502</v>
      </c>
      <c r="J69" s="83">
        <v>1.0874667332630468</v>
      </c>
      <c r="K69" s="83">
        <v>1.620481189832524</v>
      </c>
      <c r="L69" s="83">
        <v>2.880841782963143</v>
      </c>
      <c r="M69" s="315"/>
      <c r="N69" s="317">
        <f t="shared" si="20"/>
        <v>0</v>
      </c>
      <c r="O69" s="317">
        <f t="shared" si="21"/>
        <v>0</v>
      </c>
      <c r="P69" s="317">
        <f t="shared" si="21"/>
        <v>0</v>
      </c>
      <c r="Q69" s="317">
        <f t="shared" si="21"/>
        <v>0</v>
      </c>
      <c r="R69" s="317"/>
      <c r="S69" s="314"/>
      <c r="T69" s="317"/>
      <c r="U69" s="317"/>
      <c r="V69" s="317"/>
      <c r="W69" s="317"/>
      <c r="X69" s="318"/>
      <c r="Y69" s="349"/>
    </row>
    <row r="70" spans="1:25">
      <c r="A70" s="170" t="s">
        <v>544</v>
      </c>
      <c r="B70" s="282" t="s">
        <v>545</v>
      </c>
      <c r="C70" s="291" t="s">
        <v>531</v>
      </c>
      <c r="D70" s="286">
        <v>0</v>
      </c>
      <c r="E70" s="286">
        <v>0</v>
      </c>
      <c r="F70" s="292">
        <v>0</v>
      </c>
      <c r="G70" s="293">
        <v>0</v>
      </c>
      <c r="H70" s="315"/>
      <c r="I70" s="294">
        <v>0.85916654384777502</v>
      </c>
      <c r="J70" s="294">
        <v>1.0874667332630468</v>
      </c>
      <c r="K70" s="294">
        <v>1.620481189832524</v>
      </c>
      <c r="L70" s="294">
        <v>2.880841782963143</v>
      </c>
      <c r="M70" s="315"/>
      <c r="N70" s="292">
        <f t="shared" si="20"/>
        <v>0</v>
      </c>
      <c r="O70" s="292">
        <f t="shared" si="21"/>
        <v>0</v>
      </c>
      <c r="P70" s="292">
        <f t="shared" si="21"/>
        <v>0</v>
      </c>
      <c r="Q70" s="292">
        <f t="shared" si="21"/>
        <v>0</v>
      </c>
      <c r="R70" s="292"/>
      <c r="S70" s="314"/>
      <c r="T70" s="292"/>
      <c r="U70" s="292"/>
      <c r="V70" s="292"/>
      <c r="W70" s="292"/>
      <c r="X70" s="293"/>
    </row>
    <row r="71" spans="1:25" s="84" customFormat="1">
      <c r="A71" s="95" t="s">
        <v>546</v>
      </c>
      <c r="B71" s="82" t="s">
        <v>547</v>
      </c>
      <c r="C71" s="241" t="s">
        <v>531</v>
      </c>
      <c r="D71" s="316">
        <v>0</v>
      </c>
      <c r="E71" s="316">
        <v>0</v>
      </c>
      <c r="F71" s="317">
        <v>0</v>
      </c>
      <c r="G71" s="318">
        <v>0</v>
      </c>
      <c r="H71" s="315"/>
      <c r="I71" s="83">
        <v>0.85916654384777502</v>
      </c>
      <c r="J71" s="83">
        <v>1.0874667332630468</v>
      </c>
      <c r="K71" s="83">
        <v>1.620481189832524</v>
      </c>
      <c r="L71" s="83">
        <v>2.880841782963143</v>
      </c>
      <c r="M71" s="315"/>
      <c r="N71" s="317">
        <f t="shared" si="20"/>
        <v>0</v>
      </c>
      <c r="O71" s="317">
        <f t="shared" si="21"/>
        <v>0</v>
      </c>
      <c r="P71" s="317">
        <f t="shared" si="21"/>
        <v>0</v>
      </c>
      <c r="Q71" s="317">
        <f t="shared" si="21"/>
        <v>0</v>
      </c>
      <c r="R71" s="317"/>
      <c r="S71" s="314"/>
      <c r="T71" s="317"/>
      <c r="U71" s="317"/>
      <c r="V71" s="317"/>
      <c r="W71" s="317"/>
      <c r="X71" s="318"/>
      <c r="Y71" s="349"/>
    </row>
    <row r="72" spans="1:25">
      <c r="A72" s="170" t="s">
        <v>548</v>
      </c>
      <c r="B72" s="169" t="s">
        <v>549</v>
      </c>
      <c r="C72" s="291" t="s">
        <v>531</v>
      </c>
      <c r="D72" s="286">
        <v>0</v>
      </c>
      <c r="E72" s="286">
        <v>0</v>
      </c>
      <c r="F72" s="292">
        <v>0</v>
      </c>
      <c r="G72" s="293">
        <v>0</v>
      </c>
      <c r="H72" s="315"/>
      <c r="I72" s="294">
        <v>0.85916654384777502</v>
      </c>
      <c r="J72" s="294">
        <v>1.0874667332630468</v>
      </c>
      <c r="K72" s="294">
        <v>1.620481189832524</v>
      </c>
      <c r="L72" s="294">
        <v>2.880841782963143</v>
      </c>
      <c r="M72" s="315"/>
      <c r="N72" s="292">
        <f t="shared" si="20"/>
        <v>0</v>
      </c>
      <c r="O72" s="292">
        <f t="shared" si="21"/>
        <v>0</v>
      </c>
      <c r="P72" s="292">
        <f t="shared" si="21"/>
        <v>0</v>
      </c>
      <c r="Q72" s="292">
        <f t="shared" si="21"/>
        <v>0</v>
      </c>
      <c r="R72" s="292"/>
      <c r="S72" s="314"/>
      <c r="T72" s="292"/>
      <c r="U72" s="292"/>
      <c r="V72" s="292"/>
      <c r="W72" s="292"/>
      <c r="X72" s="293"/>
    </row>
    <row r="73" spans="1:25" s="84" customFormat="1">
      <c r="A73" s="95" t="s">
        <v>550</v>
      </c>
      <c r="B73" s="82" t="s">
        <v>551</v>
      </c>
      <c r="C73" s="241" t="s">
        <v>552</v>
      </c>
      <c r="D73" s="316">
        <v>0</v>
      </c>
      <c r="E73" s="316">
        <v>0</v>
      </c>
      <c r="F73" s="317">
        <v>0</v>
      </c>
      <c r="G73" s="318">
        <v>0</v>
      </c>
      <c r="H73" s="315"/>
      <c r="I73" s="83">
        <v>0.85916654384777502</v>
      </c>
      <c r="J73" s="83">
        <v>1.0874667332630468</v>
      </c>
      <c r="K73" s="83">
        <v>1.620481189832524</v>
      </c>
      <c r="L73" s="83">
        <v>2.880841782963143</v>
      </c>
      <c r="M73" s="315"/>
      <c r="N73" s="317">
        <f t="shared" si="20"/>
        <v>0</v>
      </c>
      <c r="O73" s="317">
        <f t="shared" si="21"/>
        <v>0</v>
      </c>
      <c r="P73" s="317">
        <f t="shared" si="21"/>
        <v>0</v>
      </c>
      <c r="Q73" s="317">
        <f t="shared" si="21"/>
        <v>0</v>
      </c>
      <c r="R73" s="317"/>
      <c r="S73" s="314"/>
      <c r="T73" s="317"/>
      <c r="U73" s="317"/>
      <c r="V73" s="317"/>
      <c r="W73" s="317"/>
      <c r="X73" s="318"/>
      <c r="Y73" s="349"/>
    </row>
    <row r="74" spans="1:25" ht="28.5">
      <c r="A74" s="170" t="s">
        <v>469</v>
      </c>
      <c r="B74" s="169" t="s">
        <v>553</v>
      </c>
      <c r="C74" s="291" t="s">
        <v>554</v>
      </c>
      <c r="D74" s="286">
        <v>0</v>
      </c>
      <c r="E74" s="286">
        <v>0</v>
      </c>
      <c r="F74" s="292">
        <v>0</v>
      </c>
      <c r="G74" s="293">
        <v>0</v>
      </c>
      <c r="H74" s="315"/>
      <c r="I74" s="294">
        <v>0.85916654384777502</v>
      </c>
      <c r="J74" s="294">
        <v>1.0874667332630468</v>
      </c>
      <c r="K74" s="294">
        <v>1.620481189832524</v>
      </c>
      <c r="L74" s="294">
        <v>2.880841782963143</v>
      </c>
      <c r="M74" s="315"/>
      <c r="N74" s="292">
        <f t="shared" si="20"/>
        <v>0</v>
      </c>
      <c r="O74" s="292">
        <f t="shared" si="21"/>
        <v>0</v>
      </c>
      <c r="P74" s="292">
        <f t="shared" si="21"/>
        <v>0</v>
      </c>
      <c r="Q74" s="292">
        <f t="shared" si="21"/>
        <v>0</v>
      </c>
      <c r="R74" s="292"/>
      <c r="S74" s="314"/>
      <c r="T74" s="292"/>
      <c r="U74" s="292"/>
      <c r="V74" s="292"/>
      <c r="W74" s="292"/>
      <c r="X74" s="293"/>
    </row>
    <row r="75" spans="1:25" s="84" customFormat="1" ht="28.5">
      <c r="A75" s="95" t="s">
        <v>469</v>
      </c>
      <c r="B75" s="82" t="s">
        <v>555</v>
      </c>
      <c r="C75" s="241" t="s">
        <v>556</v>
      </c>
      <c r="D75" s="316">
        <v>0</v>
      </c>
      <c r="E75" s="316">
        <v>0</v>
      </c>
      <c r="F75" s="317">
        <v>0</v>
      </c>
      <c r="G75" s="318">
        <v>0</v>
      </c>
      <c r="H75" s="315"/>
      <c r="I75" s="83">
        <v>0.85916654384777502</v>
      </c>
      <c r="J75" s="83">
        <v>1.0874667332630468</v>
      </c>
      <c r="K75" s="83">
        <v>1.620481189832524</v>
      </c>
      <c r="L75" s="83">
        <v>2.880841782963143</v>
      </c>
      <c r="M75" s="315"/>
      <c r="N75" s="317">
        <f t="shared" si="20"/>
        <v>0</v>
      </c>
      <c r="O75" s="317">
        <f t="shared" si="21"/>
        <v>0</v>
      </c>
      <c r="P75" s="317">
        <f t="shared" si="21"/>
        <v>0</v>
      </c>
      <c r="Q75" s="317">
        <f t="shared" si="21"/>
        <v>0</v>
      </c>
      <c r="R75" s="317"/>
      <c r="S75" s="314"/>
      <c r="T75" s="317"/>
      <c r="U75" s="317"/>
      <c r="V75" s="317"/>
      <c r="W75" s="317"/>
      <c r="X75" s="318"/>
      <c r="Y75" s="349"/>
    </row>
    <row r="76" spans="1:25" ht="28.5">
      <c r="A76" s="170" t="s">
        <v>557</v>
      </c>
      <c r="B76" s="169" t="s">
        <v>558</v>
      </c>
      <c r="C76" s="291" t="s">
        <v>556</v>
      </c>
      <c r="D76" s="286">
        <v>0</v>
      </c>
      <c r="E76" s="286">
        <v>0</v>
      </c>
      <c r="F76" s="292">
        <v>0</v>
      </c>
      <c r="G76" s="293">
        <v>0</v>
      </c>
      <c r="H76" s="315"/>
      <c r="I76" s="294">
        <v>0.85916654384777502</v>
      </c>
      <c r="J76" s="294">
        <v>1.0874667332630468</v>
      </c>
      <c r="K76" s="294">
        <v>1.620481189832524</v>
      </c>
      <c r="L76" s="294">
        <v>2.880841782963143</v>
      </c>
      <c r="M76" s="315"/>
      <c r="N76" s="292">
        <f t="shared" si="20"/>
        <v>0</v>
      </c>
      <c r="O76" s="292">
        <f t="shared" si="21"/>
        <v>0</v>
      </c>
      <c r="P76" s="292">
        <f t="shared" si="21"/>
        <v>0</v>
      </c>
      <c r="Q76" s="292">
        <f t="shared" si="21"/>
        <v>0</v>
      </c>
      <c r="R76" s="292"/>
      <c r="S76" s="314"/>
      <c r="T76" s="292"/>
      <c r="U76" s="292"/>
      <c r="V76" s="292"/>
      <c r="W76" s="292"/>
      <c r="X76" s="293"/>
    </row>
    <row r="77" spans="1:25" s="84" customFormat="1" ht="28.5">
      <c r="A77" s="95" t="s">
        <v>559</v>
      </c>
      <c r="B77" s="324" t="s">
        <v>560</v>
      </c>
      <c r="C77" s="241" t="s">
        <v>561</v>
      </c>
      <c r="D77" s="316">
        <v>0</v>
      </c>
      <c r="E77" s="316">
        <v>0</v>
      </c>
      <c r="F77" s="317">
        <v>0</v>
      </c>
      <c r="G77" s="318">
        <v>0</v>
      </c>
      <c r="H77" s="315"/>
      <c r="I77" s="83">
        <v>0.85916654384777502</v>
      </c>
      <c r="J77" s="83">
        <v>1.0874667332630468</v>
      </c>
      <c r="K77" s="83">
        <v>1.620481189832524</v>
      </c>
      <c r="L77" s="83">
        <v>2.880841782963143</v>
      </c>
      <c r="M77" s="315"/>
      <c r="N77" s="317">
        <f t="shared" si="20"/>
        <v>0</v>
      </c>
      <c r="O77" s="317">
        <f t="shared" si="21"/>
        <v>0</v>
      </c>
      <c r="P77" s="317">
        <f t="shared" si="21"/>
        <v>0</v>
      </c>
      <c r="Q77" s="317">
        <f t="shared" si="21"/>
        <v>0</v>
      </c>
      <c r="R77" s="317"/>
      <c r="S77" s="314"/>
      <c r="T77" s="317"/>
      <c r="U77" s="317"/>
      <c r="V77" s="317"/>
      <c r="W77" s="317"/>
      <c r="X77" s="318"/>
      <c r="Y77" s="349"/>
    </row>
    <row r="78" spans="1:25" ht="28.5">
      <c r="A78" s="170" t="s">
        <v>562</v>
      </c>
      <c r="B78" s="169" t="s">
        <v>563</v>
      </c>
      <c r="C78" s="291" t="s">
        <v>564</v>
      </c>
      <c r="D78" s="286">
        <v>0</v>
      </c>
      <c r="E78" s="286">
        <v>0</v>
      </c>
      <c r="F78" s="292">
        <v>0</v>
      </c>
      <c r="G78" s="293">
        <v>0</v>
      </c>
      <c r="H78" s="315"/>
      <c r="I78" s="294">
        <v>0.85916654384777502</v>
      </c>
      <c r="J78" s="294">
        <v>1.0874667332630468</v>
      </c>
      <c r="K78" s="294">
        <v>1.620481189832524</v>
      </c>
      <c r="L78" s="294">
        <v>2.880841782963143</v>
      </c>
      <c r="M78" s="315"/>
      <c r="N78" s="292">
        <f t="shared" si="20"/>
        <v>0</v>
      </c>
      <c r="O78" s="292">
        <f t="shared" si="21"/>
        <v>0</v>
      </c>
      <c r="P78" s="292">
        <f t="shared" si="21"/>
        <v>0</v>
      </c>
      <c r="Q78" s="292">
        <f t="shared" si="21"/>
        <v>0</v>
      </c>
      <c r="R78" s="292"/>
      <c r="S78" s="314"/>
      <c r="T78" s="292"/>
      <c r="U78" s="292"/>
      <c r="V78" s="292"/>
      <c r="W78" s="292"/>
      <c r="X78" s="293"/>
    </row>
    <row r="79" spans="1:25" s="84" customFormat="1" ht="28.5">
      <c r="A79" s="95" t="s">
        <v>565</v>
      </c>
      <c r="B79" s="82" t="s">
        <v>566</v>
      </c>
      <c r="C79" s="241" t="s">
        <v>567</v>
      </c>
      <c r="D79" s="316">
        <v>0</v>
      </c>
      <c r="E79" s="316">
        <v>0</v>
      </c>
      <c r="F79" s="317">
        <v>0</v>
      </c>
      <c r="G79" s="318">
        <v>0</v>
      </c>
      <c r="H79" s="315"/>
      <c r="I79" s="83">
        <v>0.85916654384777502</v>
      </c>
      <c r="J79" s="83">
        <v>1.0874667332630468</v>
      </c>
      <c r="K79" s="83">
        <v>1.620481189832524</v>
      </c>
      <c r="L79" s="83">
        <v>2.880841782963143</v>
      </c>
      <c r="M79" s="315"/>
      <c r="N79" s="317">
        <f t="shared" si="20"/>
        <v>0</v>
      </c>
      <c r="O79" s="317">
        <f t="shared" si="21"/>
        <v>0</v>
      </c>
      <c r="P79" s="317">
        <f t="shared" si="21"/>
        <v>0</v>
      </c>
      <c r="Q79" s="317">
        <f t="shared" si="21"/>
        <v>0</v>
      </c>
      <c r="R79" s="317"/>
      <c r="S79" s="314"/>
      <c r="T79" s="317"/>
      <c r="U79" s="317"/>
      <c r="V79" s="317"/>
      <c r="W79" s="317"/>
      <c r="X79" s="318"/>
      <c r="Y79" s="349"/>
    </row>
    <row r="80" spans="1:25" ht="28.5">
      <c r="A80" s="170" t="s">
        <v>568</v>
      </c>
      <c r="B80" s="169" t="s">
        <v>569</v>
      </c>
      <c r="C80" s="291" t="s">
        <v>570</v>
      </c>
      <c r="D80" s="286">
        <v>0</v>
      </c>
      <c r="E80" s="286">
        <v>0</v>
      </c>
      <c r="F80" s="292">
        <v>0</v>
      </c>
      <c r="G80" s="293">
        <v>0</v>
      </c>
      <c r="H80" s="315"/>
      <c r="I80" s="294">
        <v>0.85916654384777502</v>
      </c>
      <c r="J80" s="294">
        <v>1.0874667332630468</v>
      </c>
      <c r="K80" s="294">
        <v>1.620481189832524</v>
      </c>
      <c r="L80" s="294">
        <v>2.880841782963143</v>
      </c>
      <c r="M80" s="315"/>
      <c r="N80" s="292">
        <f t="shared" si="20"/>
        <v>0</v>
      </c>
      <c r="O80" s="292">
        <f t="shared" si="21"/>
        <v>0</v>
      </c>
      <c r="P80" s="292">
        <f t="shared" si="21"/>
        <v>0</v>
      </c>
      <c r="Q80" s="292">
        <f t="shared" si="21"/>
        <v>0</v>
      </c>
      <c r="R80" s="292"/>
      <c r="S80" s="314"/>
      <c r="T80" s="292"/>
      <c r="U80" s="292"/>
      <c r="V80" s="292"/>
      <c r="W80" s="292"/>
      <c r="X80" s="293"/>
    </row>
    <row r="81" spans="1:25" s="84" customFormat="1" ht="28.5">
      <c r="A81" s="95" t="s">
        <v>571</v>
      </c>
      <c r="B81" s="82" t="s">
        <v>572</v>
      </c>
      <c r="C81" s="241" t="s">
        <v>570</v>
      </c>
      <c r="D81" s="316">
        <v>0</v>
      </c>
      <c r="E81" s="316">
        <v>0</v>
      </c>
      <c r="F81" s="317">
        <v>0</v>
      </c>
      <c r="G81" s="318">
        <v>0</v>
      </c>
      <c r="H81" s="315"/>
      <c r="I81" s="83">
        <v>0.85916654384777502</v>
      </c>
      <c r="J81" s="83">
        <v>1.0874667332630468</v>
      </c>
      <c r="K81" s="83">
        <v>1.620481189832524</v>
      </c>
      <c r="L81" s="83">
        <v>2.880841782963143</v>
      </c>
      <c r="M81" s="315"/>
      <c r="N81" s="317">
        <f t="shared" si="20"/>
        <v>0</v>
      </c>
      <c r="O81" s="317">
        <f t="shared" si="21"/>
        <v>0</v>
      </c>
      <c r="P81" s="317">
        <f t="shared" si="21"/>
        <v>0</v>
      </c>
      <c r="Q81" s="317">
        <f t="shared" si="21"/>
        <v>0</v>
      </c>
      <c r="R81" s="317"/>
      <c r="S81" s="314"/>
      <c r="T81" s="317"/>
      <c r="U81" s="317"/>
      <c r="V81" s="317"/>
      <c r="W81" s="317"/>
      <c r="X81" s="318"/>
      <c r="Y81" s="349"/>
    </row>
    <row r="82" spans="1:25" ht="28.5">
      <c r="A82" s="170" t="s">
        <v>573</v>
      </c>
      <c r="B82" s="169" t="s">
        <v>574</v>
      </c>
      <c r="C82" s="291" t="s">
        <v>575</v>
      </c>
      <c r="D82" s="286">
        <v>0</v>
      </c>
      <c r="E82" s="286">
        <v>0</v>
      </c>
      <c r="F82" s="292">
        <v>0</v>
      </c>
      <c r="G82" s="293">
        <v>0</v>
      </c>
      <c r="H82" s="315"/>
      <c r="I82" s="294">
        <v>0.85916654384777502</v>
      </c>
      <c r="J82" s="294">
        <v>1.0874667332630468</v>
      </c>
      <c r="K82" s="294">
        <v>1.620481189832524</v>
      </c>
      <c r="L82" s="294">
        <v>2.880841782963143</v>
      </c>
      <c r="M82" s="315"/>
      <c r="N82" s="292">
        <f t="shared" si="20"/>
        <v>0</v>
      </c>
      <c r="O82" s="292">
        <f t="shared" si="21"/>
        <v>0</v>
      </c>
      <c r="P82" s="292">
        <f t="shared" si="21"/>
        <v>0</v>
      </c>
      <c r="Q82" s="292">
        <f t="shared" si="21"/>
        <v>0</v>
      </c>
      <c r="R82" s="292"/>
      <c r="S82" s="314"/>
      <c r="T82" s="292"/>
      <c r="U82" s="292"/>
      <c r="V82" s="292"/>
      <c r="W82" s="292"/>
      <c r="X82" s="293"/>
    </row>
    <row r="83" spans="1:25" s="84" customFormat="1" ht="28.5">
      <c r="A83" s="95" t="s">
        <v>573</v>
      </c>
      <c r="B83" s="82" t="s">
        <v>576</v>
      </c>
      <c r="C83" s="241" t="s">
        <v>577</v>
      </c>
      <c r="D83" s="316">
        <v>0</v>
      </c>
      <c r="E83" s="316">
        <v>0</v>
      </c>
      <c r="F83" s="317">
        <v>0</v>
      </c>
      <c r="G83" s="318">
        <v>0</v>
      </c>
      <c r="H83" s="315"/>
      <c r="I83" s="83">
        <v>0.85916654384777502</v>
      </c>
      <c r="J83" s="83">
        <v>1.0874667332630468</v>
      </c>
      <c r="K83" s="83">
        <v>1.620481189832524</v>
      </c>
      <c r="L83" s="83">
        <v>2.880841782963143</v>
      </c>
      <c r="M83" s="315"/>
      <c r="N83" s="317">
        <f t="shared" si="20"/>
        <v>0</v>
      </c>
      <c r="O83" s="317">
        <f t="shared" si="21"/>
        <v>0</v>
      </c>
      <c r="P83" s="317">
        <f t="shared" si="21"/>
        <v>0</v>
      </c>
      <c r="Q83" s="317">
        <f t="shared" si="21"/>
        <v>0</v>
      </c>
      <c r="R83" s="317"/>
      <c r="S83" s="314"/>
      <c r="T83" s="317"/>
      <c r="U83" s="317"/>
      <c r="V83" s="317"/>
      <c r="W83" s="317"/>
      <c r="X83" s="318"/>
      <c r="Y83" s="349"/>
    </row>
    <row r="84" spans="1:25">
      <c r="A84" s="170" t="s">
        <v>573</v>
      </c>
      <c r="B84" s="169" t="s">
        <v>578</v>
      </c>
      <c r="C84" s="291" t="s">
        <v>579</v>
      </c>
      <c r="D84" s="286">
        <v>0</v>
      </c>
      <c r="E84" s="286">
        <v>26</v>
      </c>
      <c r="F84" s="292">
        <v>4.33</v>
      </c>
      <c r="G84" s="293">
        <v>0</v>
      </c>
      <c r="H84" s="315"/>
      <c r="I84" s="294">
        <v>0.85916654384777502</v>
      </c>
      <c r="J84" s="294">
        <v>1.0874667332630468</v>
      </c>
      <c r="K84" s="294">
        <v>1.620481189832524</v>
      </c>
      <c r="L84" s="294">
        <v>2.880841782963143</v>
      </c>
      <c r="M84" s="315"/>
      <c r="N84" s="292">
        <f t="shared" si="20"/>
        <v>0</v>
      </c>
      <c r="O84" s="292">
        <f t="shared" si="21"/>
        <v>0</v>
      </c>
      <c r="P84" s="292">
        <f t="shared" si="21"/>
        <v>42.132510935645627</v>
      </c>
      <c r="Q84" s="292">
        <f t="shared" si="21"/>
        <v>12.474044920230408</v>
      </c>
      <c r="R84" s="292"/>
      <c r="S84" s="314"/>
      <c r="T84" s="292"/>
      <c r="U84" s="292"/>
      <c r="V84" s="292"/>
      <c r="W84" s="292"/>
      <c r="X84" s="293"/>
    </row>
    <row r="85" spans="1:25" s="84" customFormat="1" ht="28.5">
      <c r="A85" s="95" t="s">
        <v>573</v>
      </c>
      <c r="B85" s="82" t="s">
        <v>580</v>
      </c>
      <c r="C85" s="241" t="s">
        <v>581</v>
      </c>
      <c r="D85" s="316">
        <v>0</v>
      </c>
      <c r="E85" s="316">
        <v>0</v>
      </c>
      <c r="F85" s="317">
        <v>0</v>
      </c>
      <c r="G85" s="318">
        <v>0</v>
      </c>
      <c r="H85" s="315"/>
      <c r="I85" s="83">
        <v>0.85916654384777502</v>
      </c>
      <c r="J85" s="83">
        <v>1.0874667332630468</v>
      </c>
      <c r="K85" s="83">
        <v>1.620481189832524</v>
      </c>
      <c r="L85" s="83">
        <v>2.880841782963143</v>
      </c>
      <c r="M85" s="315"/>
      <c r="N85" s="317">
        <f t="shared" si="20"/>
        <v>0</v>
      </c>
      <c r="O85" s="317">
        <f t="shared" si="21"/>
        <v>0</v>
      </c>
      <c r="P85" s="317">
        <f t="shared" si="21"/>
        <v>0</v>
      </c>
      <c r="Q85" s="317">
        <f t="shared" si="21"/>
        <v>0</v>
      </c>
      <c r="R85" s="317"/>
      <c r="S85" s="314"/>
      <c r="T85" s="317"/>
      <c r="U85" s="317"/>
      <c r="V85" s="317"/>
      <c r="W85" s="317"/>
      <c r="X85" s="318"/>
      <c r="Y85" s="349"/>
    </row>
    <row r="86" spans="1:25" ht="28.5">
      <c r="A86" s="170" t="s">
        <v>582</v>
      </c>
      <c r="B86" s="169" t="s">
        <v>583</v>
      </c>
      <c r="C86" s="291" t="s">
        <v>584</v>
      </c>
      <c r="D86" s="286">
        <v>0</v>
      </c>
      <c r="E86" s="286">
        <v>7.67</v>
      </c>
      <c r="F86" s="292">
        <v>0</v>
      </c>
      <c r="G86" s="293">
        <v>0</v>
      </c>
      <c r="H86" s="315"/>
      <c r="I86" s="294">
        <v>0.85916654384777502</v>
      </c>
      <c r="J86" s="294">
        <v>1.0874667332630468</v>
      </c>
      <c r="K86" s="294">
        <v>1.620481189832524</v>
      </c>
      <c r="L86" s="294">
        <v>2.880841782963143</v>
      </c>
      <c r="M86" s="315"/>
      <c r="N86" s="292">
        <f t="shared" si="20"/>
        <v>0</v>
      </c>
      <c r="O86" s="292">
        <f t="shared" si="21"/>
        <v>0</v>
      </c>
      <c r="P86" s="292">
        <f t="shared" si="21"/>
        <v>12.429090726015458</v>
      </c>
      <c r="Q86" s="292">
        <f t="shared" si="21"/>
        <v>0</v>
      </c>
      <c r="R86" s="292"/>
      <c r="S86" s="314"/>
      <c r="T86" s="292"/>
      <c r="U86" s="292"/>
      <c r="V86" s="292"/>
      <c r="W86" s="292"/>
      <c r="X86" s="293"/>
    </row>
    <row r="87" spans="1:25" s="84" customFormat="1" ht="28.5">
      <c r="A87" s="95" t="s">
        <v>585</v>
      </c>
      <c r="B87" s="82" t="s">
        <v>586</v>
      </c>
      <c r="C87" s="241" t="s">
        <v>564</v>
      </c>
      <c r="D87" s="316">
        <v>0</v>
      </c>
      <c r="E87" s="316">
        <v>0</v>
      </c>
      <c r="F87" s="317">
        <v>0</v>
      </c>
      <c r="G87" s="318">
        <v>0</v>
      </c>
      <c r="H87" s="315"/>
      <c r="I87" s="83">
        <v>0.85916654384777502</v>
      </c>
      <c r="J87" s="83">
        <v>1.0874667332630468</v>
      </c>
      <c r="K87" s="83">
        <v>1.620481189832524</v>
      </c>
      <c r="L87" s="83">
        <v>2.880841782963143</v>
      </c>
      <c r="M87" s="315"/>
      <c r="N87" s="317">
        <f t="shared" si="20"/>
        <v>0</v>
      </c>
      <c r="O87" s="317">
        <f t="shared" si="21"/>
        <v>0</v>
      </c>
      <c r="P87" s="317">
        <f t="shared" si="21"/>
        <v>0</v>
      </c>
      <c r="Q87" s="317">
        <f t="shared" si="21"/>
        <v>0</v>
      </c>
      <c r="R87" s="317"/>
      <c r="S87" s="314"/>
      <c r="T87" s="317"/>
      <c r="U87" s="317"/>
      <c r="V87" s="317"/>
      <c r="W87" s="317"/>
      <c r="X87" s="318"/>
      <c r="Y87" s="349"/>
    </row>
    <row r="88" spans="1:25">
      <c r="A88" s="170" t="s">
        <v>587</v>
      </c>
      <c r="B88" s="169" t="s">
        <v>588</v>
      </c>
      <c r="C88" s="291" t="s">
        <v>589</v>
      </c>
      <c r="D88" s="286">
        <v>0</v>
      </c>
      <c r="E88" s="286">
        <v>0</v>
      </c>
      <c r="F88" s="292">
        <v>0</v>
      </c>
      <c r="G88" s="293">
        <v>0</v>
      </c>
      <c r="H88" s="315"/>
      <c r="I88" s="294">
        <v>0.85916654384777502</v>
      </c>
      <c r="J88" s="294">
        <v>1.0874667332630468</v>
      </c>
      <c r="K88" s="294">
        <v>1.620481189832524</v>
      </c>
      <c r="L88" s="294">
        <v>2.880841782963143</v>
      </c>
      <c r="M88" s="315"/>
      <c r="N88" s="292">
        <f t="shared" si="20"/>
        <v>0</v>
      </c>
      <c r="O88" s="292">
        <f t="shared" si="21"/>
        <v>0</v>
      </c>
      <c r="P88" s="292">
        <f t="shared" si="21"/>
        <v>0</v>
      </c>
      <c r="Q88" s="292">
        <f t="shared" si="21"/>
        <v>0</v>
      </c>
      <c r="R88" s="292"/>
      <c r="S88" s="314"/>
      <c r="T88" s="292"/>
      <c r="U88" s="292"/>
      <c r="V88" s="292"/>
      <c r="W88" s="292"/>
      <c r="X88" s="293"/>
    </row>
    <row r="89" spans="1:25" s="84" customFormat="1">
      <c r="A89" s="95" t="s">
        <v>590</v>
      </c>
      <c r="B89" s="82" t="s">
        <v>591</v>
      </c>
      <c r="C89" s="241" t="s">
        <v>579</v>
      </c>
      <c r="D89" s="316">
        <v>0</v>
      </c>
      <c r="E89" s="316">
        <v>25.340000000000003</v>
      </c>
      <c r="F89" s="317">
        <v>18.340000000000003</v>
      </c>
      <c r="G89" s="318">
        <v>0</v>
      </c>
      <c r="H89" s="315"/>
      <c r="I89" s="83">
        <v>0.85916654384777502</v>
      </c>
      <c r="J89" s="83">
        <v>1.0874667332630468</v>
      </c>
      <c r="K89" s="83">
        <v>1.620481189832524</v>
      </c>
      <c r="L89" s="83">
        <v>2.880841782963143</v>
      </c>
      <c r="M89" s="315"/>
      <c r="N89" s="317">
        <f t="shared" si="20"/>
        <v>0</v>
      </c>
      <c r="O89" s="317">
        <f t="shared" si="21"/>
        <v>0</v>
      </c>
      <c r="P89" s="317">
        <f t="shared" si="21"/>
        <v>41.062993350356166</v>
      </c>
      <c r="Q89" s="317">
        <f t="shared" si="21"/>
        <v>52.834638299544054</v>
      </c>
      <c r="R89" s="317"/>
      <c r="S89" s="314"/>
      <c r="T89" s="317"/>
      <c r="U89" s="317"/>
      <c r="V89" s="317"/>
      <c r="W89" s="317"/>
      <c r="X89" s="318"/>
      <c r="Y89" s="349"/>
    </row>
    <row r="90" spans="1:25" ht="28.5">
      <c r="A90" s="170" t="s">
        <v>590</v>
      </c>
      <c r="B90" s="169" t="s">
        <v>592</v>
      </c>
      <c r="C90" s="291" t="s">
        <v>561</v>
      </c>
      <c r="D90" s="286">
        <v>0</v>
      </c>
      <c r="E90" s="286">
        <v>0</v>
      </c>
      <c r="F90" s="292">
        <v>0</v>
      </c>
      <c r="G90" s="293">
        <v>0</v>
      </c>
      <c r="H90" s="315"/>
      <c r="I90" s="294">
        <v>0.85916654384777502</v>
      </c>
      <c r="J90" s="294">
        <v>1.0874667332630468</v>
      </c>
      <c r="K90" s="294">
        <v>1.620481189832524</v>
      </c>
      <c r="L90" s="294">
        <v>2.880841782963143</v>
      </c>
      <c r="M90" s="315"/>
      <c r="N90" s="292">
        <f t="shared" si="20"/>
        <v>0</v>
      </c>
      <c r="O90" s="292">
        <f t="shared" si="21"/>
        <v>0</v>
      </c>
      <c r="P90" s="292">
        <f t="shared" si="21"/>
        <v>0</v>
      </c>
      <c r="Q90" s="292">
        <f t="shared" si="21"/>
        <v>0</v>
      </c>
      <c r="R90" s="292"/>
      <c r="S90" s="314"/>
      <c r="T90" s="292"/>
      <c r="U90" s="292"/>
      <c r="V90" s="292"/>
      <c r="W90" s="292"/>
      <c r="X90" s="293"/>
    </row>
    <row r="91" spans="1:25" s="84" customFormat="1" ht="28.5">
      <c r="A91" s="95" t="s">
        <v>593</v>
      </c>
      <c r="B91" s="82" t="s">
        <v>594</v>
      </c>
      <c r="C91" s="241" t="s">
        <v>595</v>
      </c>
      <c r="D91" s="316">
        <v>0</v>
      </c>
      <c r="E91" s="316">
        <v>0</v>
      </c>
      <c r="F91" s="317">
        <v>0</v>
      </c>
      <c r="G91" s="318">
        <v>0</v>
      </c>
      <c r="H91" s="315"/>
      <c r="I91" s="83">
        <v>0.85916654384777502</v>
      </c>
      <c r="J91" s="83">
        <v>1.0874667332630468</v>
      </c>
      <c r="K91" s="83">
        <v>1.620481189832524</v>
      </c>
      <c r="L91" s="83">
        <v>2.880841782963143</v>
      </c>
      <c r="M91" s="315"/>
      <c r="N91" s="317">
        <f t="shared" si="20"/>
        <v>0</v>
      </c>
      <c r="O91" s="317">
        <f t="shared" si="21"/>
        <v>0</v>
      </c>
      <c r="P91" s="317">
        <f t="shared" si="21"/>
        <v>0</v>
      </c>
      <c r="Q91" s="317">
        <f t="shared" si="21"/>
        <v>0</v>
      </c>
      <c r="R91" s="317"/>
      <c r="S91" s="314"/>
      <c r="T91" s="317"/>
      <c r="U91" s="317"/>
      <c r="V91" s="317"/>
      <c r="W91" s="317"/>
      <c r="X91" s="318"/>
      <c r="Y91" s="349"/>
    </row>
    <row r="92" spans="1:25" ht="28.5">
      <c r="A92" s="170" t="s">
        <v>596</v>
      </c>
      <c r="B92" s="169" t="s">
        <v>597</v>
      </c>
      <c r="C92" s="291" t="s">
        <v>598</v>
      </c>
      <c r="D92" s="286">
        <v>0</v>
      </c>
      <c r="E92" s="286">
        <v>0</v>
      </c>
      <c r="F92" s="292">
        <v>0</v>
      </c>
      <c r="G92" s="293">
        <v>0</v>
      </c>
      <c r="H92" s="315"/>
      <c r="I92" s="294">
        <v>0.85916654384777502</v>
      </c>
      <c r="J92" s="294">
        <v>1.0874667332630468</v>
      </c>
      <c r="K92" s="294">
        <v>1.620481189832524</v>
      </c>
      <c r="L92" s="294">
        <v>2.880841782963143</v>
      </c>
      <c r="M92" s="315"/>
      <c r="N92" s="292">
        <f t="shared" si="20"/>
        <v>0</v>
      </c>
      <c r="O92" s="292">
        <f t="shared" si="21"/>
        <v>0</v>
      </c>
      <c r="P92" s="292">
        <f t="shared" si="21"/>
        <v>0</v>
      </c>
      <c r="Q92" s="292">
        <f t="shared" si="21"/>
        <v>0</v>
      </c>
      <c r="R92" s="292"/>
      <c r="S92" s="314"/>
      <c r="T92" s="292"/>
      <c r="U92" s="292"/>
      <c r="V92" s="292"/>
      <c r="W92" s="292"/>
      <c r="X92" s="293"/>
    </row>
    <row r="93" spans="1:25" s="84" customFormat="1" ht="28.5">
      <c r="A93" s="95" t="s">
        <v>599</v>
      </c>
      <c r="B93" s="82" t="s">
        <v>600</v>
      </c>
      <c r="C93" s="241" t="s">
        <v>581</v>
      </c>
      <c r="D93" s="316">
        <v>0</v>
      </c>
      <c r="E93" s="316">
        <v>0</v>
      </c>
      <c r="F93" s="317">
        <v>0</v>
      </c>
      <c r="G93" s="318">
        <v>0</v>
      </c>
      <c r="H93" s="315"/>
      <c r="I93" s="83">
        <v>0.85916654384777502</v>
      </c>
      <c r="J93" s="83">
        <v>1.0874667332630468</v>
      </c>
      <c r="K93" s="83">
        <v>1.620481189832524</v>
      </c>
      <c r="L93" s="83">
        <v>2.880841782963143</v>
      </c>
      <c r="M93" s="315"/>
      <c r="N93" s="317">
        <f t="shared" si="20"/>
        <v>0</v>
      </c>
      <c r="O93" s="317">
        <f t="shared" si="21"/>
        <v>0</v>
      </c>
      <c r="P93" s="317">
        <f t="shared" si="21"/>
        <v>0</v>
      </c>
      <c r="Q93" s="317">
        <f t="shared" si="21"/>
        <v>0</v>
      </c>
      <c r="R93" s="317"/>
      <c r="S93" s="314"/>
      <c r="T93" s="317"/>
      <c r="U93" s="317"/>
      <c r="V93" s="317"/>
      <c r="W93" s="317"/>
      <c r="X93" s="318"/>
      <c r="Y93" s="349"/>
    </row>
    <row r="94" spans="1:25" ht="28.5">
      <c r="A94" s="170" t="s">
        <v>601</v>
      </c>
      <c r="B94" s="169" t="s">
        <v>602</v>
      </c>
      <c r="C94" s="291" t="s">
        <v>570</v>
      </c>
      <c r="D94" s="286">
        <v>0</v>
      </c>
      <c r="E94" s="286">
        <v>0</v>
      </c>
      <c r="F94" s="292">
        <v>0</v>
      </c>
      <c r="G94" s="293">
        <v>0</v>
      </c>
      <c r="H94" s="315"/>
      <c r="I94" s="294">
        <v>0.85916654384777502</v>
      </c>
      <c r="J94" s="294">
        <v>1.0874667332630468</v>
      </c>
      <c r="K94" s="294">
        <v>1.620481189832524</v>
      </c>
      <c r="L94" s="294">
        <v>2.880841782963143</v>
      </c>
      <c r="M94" s="315"/>
      <c r="N94" s="292">
        <f t="shared" si="20"/>
        <v>0</v>
      </c>
      <c r="O94" s="292">
        <f t="shared" si="21"/>
        <v>0</v>
      </c>
      <c r="P94" s="292">
        <f t="shared" si="21"/>
        <v>0</v>
      </c>
      <c r="Q94" s="292">
        <f t="shared" si="21"/>
        <v>0</v>
      </c>
      <c r="R94" s="292"/>
      <c r="S94" s="314"/>
      <c r="T94" s="292"/>
      <c r="U94" s="292"/>
      <c r="V94" s="292"/>
      <c r="W94" s="292"/>
      <c r="X94" s="293"/>
    </row>
    <row r="95" spans="1:25" s="84" customFormat="1" ht="28.5">
      <c r="A95" s="95" t="s">
        <v>603</v>
      </c>
      <c r="B95" s="82" t="s">
        <v>604</v>
      </c>
      <c r="C95" s="241" t="s">
        <v>605</v>
      </c>
      <c r="D95" s="316">
        <v>0</v>
      </c>
      <c r="E95" s="316">
        <v>0</v>
      </c>
      <c r="F95" s="317">
        <v>0</v>
      </c>
      <c r="G95" s="318">
        <v>0</v>
      </c>
      <c r="H95" s="315"/>
      <c r="I95" s="83">
        <v>0.85916654384777502</v>
      </c>
      <c r="J95" s="83">
        <v>1.0874667332630468</v>
      </c>
      <c r="K95" s="83">
        <v>1.620481189832524</v>
      </c>
      <c r="L95" s="83">
        <v>2.880841782963143</v>
      </c>
      <c r="M95" s="315"/>
      <c r="N95" s="317">
        <f t="shared" si="20"/>
        <v>0</v>
      </c>
      <c r="O95" s="317">
        <f t="shared" si="21"/>
        <v>0</v>
      </c>
      <c r="P95" s="317">
        <f t="shared" si="21"/>
        <v>0</v>
      </c>
      <c r="Q95" s="317">
        <f t="shared" si="21"/>
        <v>0</v>
      </c>
      <c r="R95" s="317"/>
      <c r="S95" s="314"/>
      <c r="T95" s="317"/>
      <c r="U95" s="317"/>
      <c r="V95" s="317"/>
      <c r="W95" s="317"/>
      <c r="X95" s="318"/>
      <c r="Y95" s="349"/>
    </row>
    <row r="96" spans="1:25" ht="28.5">
      <c r="A96" s="170" t="s">
        <v>606</v>
      </c>
      <c r="B96" s="169" t="s">
        <v>607</v>
      </c>
      <c r="C96" s="291" t="s">
        <v>581</v>
      </c>
      <c r="D96" s="286">
        <v>0</v>
      </c>
      <c r="E96" s="286">
        <v>0</v>
      </c>
      <c r="F96" s="292">
        <v>0</v>
      </c>
      <c r="G96" s="293">
        <v>0</v>
      </c>
      <c r="H96" s="315"/>
      <c r="I96" s="294">
        <v>0.85916654384777502</v>
      </c>
      <c r="J96" s="294">
        <v>1.0874667332630468</v>
      </c>
      <c r="K96" s="294">
        <v>1.620481189832524</v>
      </c>
      <c r="L96" s="294">
        <v>2.880841782963143</v>
      </c>
      <c r="M96" s="315"/>
      <c r="N96" s="292">
        <f t="shared" si="20"/>
        <v>0</v>
      </c>
      <c r="O96" s="292">
        <f t="shared" si="21"/>
        <v>0</v>
      </c>
      <c r="P96" s="292">
        <f t="shared" si="21"/>
        <v>0</v>
      </c>
      <c r="Q96" s="292">
        <f t="shared" si="21"/>
        <v>0</v>
      </c>
      <c r="R96" s="292"/>
      <c r="S96" s="314"/>
      <c r="T96" s="292"/>
      <c r="U96" s="292"/>
      <c r="V96" s="292"/>
      <c r="W96" s="292"/>
      <c r="X96" s="293"/>
    </row>
    <row r="97" spans="1:25" s="84" customFormat="1" ht="28.5">
      <c r="A97" s="95" t="s">
        <v>608</v>
      </c>
      <c r="B97" s="82" t="s">
        <v>609</v>
      </c>
      <c r="C97" s="241" t="s">
        <v>570</v>
      </c>
      <c r="D97" s="316">
        <v>0</v>
      </c>
      <c r="E97" s="316">
        <v>0</v>
      </c>
      <c r="F97" s="317">
        <v>0</v>
      </c>
      <c r="G97" s="318">
        <v>0</v>
      </c>
      <c r="H97" s="315"/>
      <c r="I97" s="83">
        <v>0.85916654384777502</v>
      </c>
      <c r="J97" s="83">
        <v>1.0874667332630468</v>
      </c>
      <c r="K97" s="83">
        <v>1.620481189832524</v>
      </c>
      <c r="L97" s="83">
        <v>2.880841782963143</v>
      </c>
      <c r="M97" s="315"/>
      <c r="N97" s="317">
        <f t="shared" si="20"/>
        <v>0</v>
      </c>
      <c r="O97" s="317">
        <f t="shared" si="21"/>
        <v>0</v>
      </c>
      <c r="P97" s="317">
        <f t="shared" si="21"/>
        <v>0</v>
      </c>
      <c r="Q97" s="317">
        <f t="shared" si="21"/>
        <v>0</v>
      </c>
      <c r="R97" s="317"/>
      <c r="S97" s="314"/>
      <c r="T97" s="317"/>
      <c r="U97" s="317"/>
      <c r="V97" s="317"/>
      <c r="W97" s="317"/>
      <c r="X97" s="318"/>
      <c r="Y97" s="349"/>
    </row>
    <row r="98" spans="1:25">
      <c r="A98" s="170" t="s">
        <v>610</v>
      </c>
      <c r="B98" s="169" t="s">
        <v>611</v>
      </c>
      <c r="C98" s="291" t="s">
        <v>589</v>
      </c>
      <c r="D98" s="286">
        <v>0</v>
      </c>
      <c r="E98" s="286">
        <v>0</v>
      </c>
      <c r="F98" s="292">
        <v>0</v>
      </c>
      <c r="G98" s="293">
        <v>0</v>
      </c>
      <c r="H98" s="315"/>
      <c r="I98" s="294">
        <v>0.85916654384777502</v>
      </c>
      <c r="J98" s="294">
        <v>1.0874667332630468</v>
      </c>
      <c r="K98" s="294">
        <v>1.620481189832524</v>
      </c>
      <c r="L98" s="294">
        <v>2.880841782963143</v>
      </c>
      <c r="M98" s="315"/>
      <c r="N98" s="292">
        <f t="shared" si="20"/>
        <v>0</v>
      </c>
      <c r="O98" s="292">
        <f t="shared" si="21"/>
        <v>0</v>
      </c>
      <c r="P98" s="292">
        <f t="shared" si="21"/>
        <v>0</v>
      </c>
      <c r="Q98" s="292">
        <f t="shared" si="21"/>
        <v>0</v>
      </c>
      <c r="R98" s="292"/>
      <c r="S98" s="314"/>
      <c r="T98" s="292"/>
      <c r="U98" s="292"/>
      <c r="V98" s="292"/>
      <c r="W98" s="292"/>
      <c r="X98" s="293"/>
    </row>
    <row r="99" spans="1:25" s="84" customFormat="1" ht="28.5">
      <c r="A99" s="95" t="s">
        <v>612</v>
      </c>
      <c r="B99" s="324" t="s">
        <v>613</v>
      </c>
      <c r="C99" s="241" t="s">
        <v>460</v>
      </c>
      <c r="D99" s="316">
        <v>0</v>
      </c>
      <c r="E99" s="316">
        <v>0</v>
      </c>
      <c r="F99" s="317">
        <v>0</v>
      </c>
      <c r="G99" s="318">
        <v>0</v>
      </c>
      <c r="H99" s="315"/>
      <c r="I99" s="83">
        <v>0.85916654384777502</v>
      </c>
      <c r="J99" s="83">
        <v>1.0874667332630468</v>
      </c>
      <c r="K99" s="83">
        <v>1.620481189832524</v>
      </c>
      <c r="L99" s="83">
        <v>2.880841782963143</v>
      </c>
      <c r="M99" s="315"/>
      <c r="N99" s="317">
        <f t="shared" si="20"/>
        <v>0</v>
      </c>
      <c r="O99" s="317">
        <f t="shared" si="21"/>
        <v>0</v>
      </c>
      <c r="P99" s="317">
        <f t="shared" si="21"/>
        <v>0</v>
      </c>
      <c r="Q99" s="317">
        <f t="shared" si="21"/>
        <v>0</v>
      </c>
      <c r="R99" s="317"/>
      <c r="S99" s="314"/>
      <c r="T99" s="317"/>
      <c r="U99" s="317"/>
      <c r="V99" s="317"/>
      <c r="W99" s="317"/>
      <c r="X99" s="318"/>
      <c r="Y99" s="349"/>
    </row>
    <row r="100" spans="1:25">
      <c r="A100" s="170"/>
      <c r="B100" s="282"/>
      <c r="C100" s="291"/>
      <c r="D100" s="286"/>
      <c r="E100" s="286"/>
      <c r="F100" s="286"/>
      <c r="G100" s="291"/>
      <c r="H100" s="312"/>
      <c r="I100" s="291"/>
      <c r="J100" s="291"/>
      <c r="K100" s="291"/>
      <c r="L100" s="291"/>
      <c r="M100" s="312"/>
      <c r="N100" s="286"/>
      <c r="O100" s="286"/>
      <c r="P100" s="286"/>
      <c r="Q100" s="286"/>
      <c r="R100" s="286"/>
      <c r="S100" s="313"/>
      <c r="T100" s="286"/>
      <c r="U100" s="286"/>
      <c r="V100" s="286"/>
      <c r="W100" s="286"/>
      <c r="X100" s="291"/>
    </row>
    <row r="101" spans="1:25" s="307" customFormat="1" ht="16.5" customHeight="1">
      <c r="A101" s="328" t="s">
        <v>395</v>
      </c>
      <c r="C101" s="304"/>
      <c r="D101" s="305">
        <f>SUM(D102:D118)</f>
        <v>720.66</v>
      </c>
      <c r="E101" s="305">
        <f t="shared" ref="E101:F101" si="22">SUM(E102:E118)</f>
        <v>138.32</v>
      </c>
      <c r="F101" s="305">
        <f t="shared" si="22"/>
        <v>67.33</v>
      </c>
      <c r="G101" s="304"/>
      <c r="H101" s="351"/>
      <c r="I101" s="304"/>
      <c r="J101" s="304"/>
      <c r="K101" s="304"/>
      <c r="L101" s="304"/>
      <c r="M101" s="351"/>
      <c r="N101" s="305">
        <f t="shared" ref="N101:Q101" si="23">SUM(N102:N118)</f>
        <v>808.63738926094493</v>
      </c>
      <c r="O101" s="305">
        <f t="shared" si="23"/>
        <v>1117.3567222317943</v>
      </c>
      <c r="P101" s="305">
        <f t="shared" si="23"/>
        <v>371.32326329524659</v>
      </c>
      <c r="Q101" s="305">
        <f t="shared" si="23"/>
        <v>181.40710481179872</v>
      </c>
      <c r="R101" s="305"/>
      <c r="S101" s="354"/>
      <c r="T101" s="305">
        <f>N101/D101</f>
        <v>1.1220789127479602</v>
      </c>
      <c r="U101" s="305">
        <f>O101/D101</f>
        <v>1.5504630786109876</v>
      </c>
      <c r="V101" s="305">
        <f>P101/E101</f>
        <v>2.6845233031755829</v>
      </c>
      <c r="W101" s="305">
        <f>Q101/F101</f>
        <v>2.6942983040516668</v>
      </c>
      <c r="X101" s="304"/>
      <c r="Y101" s="356"/>
    </row>
    <row r="102" spans="1:25" ht="16.5" customHeight="1">
      <c r="A102" s="170" t="s">
        <v>454</v>
      </c>
      <c r="B102" s="169" t="s">
        <v>614</v>
      </c>
      <c r="C102" s="291" t="s">
        <v>460</v>
      </c>
      <c r="D102" s="286">
        <v>0</v>
      </c>
      <c r="E102" s="286">
        <v>3</v>
      </c>
      <c r="F102" s="292">
        <v>0</v>
      </c>
      <c r="G102" s="293">
        <v>0</v>
      </c>
      <c r="H102" s="315"/>
      <c r="I102" s="294">
        <v>1.0970967076133231</v>
      </c>
      <c r="J102" s="294">
        <v>1.5079840124216304</v>
      </c>
      <c r="K102" s="294">
        <v>2.6782159709999869</v>
      </c>
      <c r="L102" s="294">
        <v>2.6732374036401652</v>
      </c>
      <c r="M102" s="315"/>
      <c r="N102" s="292">
        <f t="shared" ref="N102:N118" si="24">D102*I102</f>
        <v>0</v>
      </c>
      <c r="O102" s="292">
        <f t="shared" ref="O102:Q118" si="25">J102*D102</f>
        <v>0</v>
      </c>
      <c r="P102" s="292">
        <f t="shared" si="25"/>
        <v>8.0346479129999615</v>
      </c>
      <c r="Q102" s="292">
        <f t="shared" si="25"/>
        <v>0</v>
      </c>
      <c r="R102" s="292"/>
      <c r="S102" s="314"/>
      <c r="T102" s="292"/>
      <c r="U102" s="292"/>
      <c r="V102" s="292"/>
      <c r="W102" s="292"/>
      <c r="X102" s="293"/>
    </row>
    <row r="103" spans="1:25" s="84" customFormat="1">
      <c r="A103" s="95" t="s">
        <v>615</v>
      </c>
      <c r="B103" s="82" t="s">
        <v>616</v>
      </c>
      <c r="C103" s="241" t="s">
        <v>617</v>
      </c>
      <c r="D103" s="316">
        <v>394</v>
      </c>
      <c r="E103" s="316">
        <v>48.66</v>
      </c>
      <c r="F103" s="317">
        <v>0</v>
      </c>
      <c r="G103" s="318">
        <v>0</v>
      </c>
      <c r="H103" s="315"/>
      <c r="I103" s="83">
        <v>1.0970967076133231</v>
      </c>
      <c r="J103" s="83">
        <v>1.5079840124216304</v>
      </c>
      <c r="K103" s="83">
        <v>2.6782159709999869</v>
      </c>
      <c r="L103" s="83">
        <v>2.6732374036401652</v>
      </c>
      <c r="M103" s="315"/>
      <c r="N103" s="317">
        <f t="shared" si="24"/>
        <v>432.25610279964928</v>
      </c>
      <c r="O103" s="317">
        <f t="shared" si="25"/>
        <v>594.14570089412234</v>
      </c>
      <c r="P103" s="317">
        <f t="shared" si="25"/>
        <v>130.32198914885936</v>
      </c>
      <c r="Q103" s="317">
        <f t="shared" si="25"/>
        <v>0</v>
      </c>
      <c r="R103" s="317"/>
      <c r="S103" s="314"/>
      <c r="T103" s="317"/>
      <c r="U103" s="317"/>
      <c r="V103" s="317"/>
      <c r="W103" s="317"/>
      <c r="X103" s="318"/>
      <c r="Y103" s="349"/>
    </row>
    <row r="104" spans="1:25">
      <c r="A104" s="170" t="s">
        <v>618</v>
      </c>
      <c r="B104" s="169" t="s">
        <v>619</v>
      </c>
      <c r="C104" s="291" t="s">
        <v>620</v>
      </c>
      <c r="D104" s="286">
        <v>0</v>
      </c>
      <c r="E104" s="286">
        <v>2.33</v>
      </c>
      <c r="F104" s="292">
        <v>6</v>
      </c>
      <c r="G104" s="293">
        <v>0</v>
      </c>
      <c r="H104" s="315"/>
      <c r="I104" s="294">
        <v>1.0970967076133231</v>
      </c>
      <c r="J104" s="294">
        <v>1.5079840124216304</v>
      </c>
      <c r="K104" s="294">
        <v>2.6782159709999869</v>
      </c>
      <c r="L104" s="294">
        <v>2.6732374036401652</v>
      </c>
      <c r="M104" s="315"/>
      <c r="N104" s="292">
        <f t="shared" si="24"/>
        <v>0</v>
      </c>
      <c r="O104" s="292">
        <f t="shared" si="25"/>
        <v>0</v>
      </c>
      <c r="P104" s="292">
        <f t="shared" si="25"/>
        <v>6.24024321242997</v>
      </c>
      <c r="Q104" s="292">
        <f t="shared" si="25"/>
        <v>16.039424421840991</v>
      </c>
      <c r="R104" s="292"/>
      <c r="S104" s="314"/>
      <c r="T104" s="292"/>
      <c r="U104" s="292"/>
      <c r="V104" s="292"/>
      <c r="W104" s="292"/>
      <c r="X104" s="293"/>
    </row>
    <row r="105" spans="1:25" s="84" customFormat="1">
      <c r="A105" s="95" t="s">
        <v>621</v>
      </c>
      <c r="B105" s="82" t="s">
        <v>622</v>
      </c>
      <c r="C105" s="241" t="s">
        <v>620</v>
      </c>
      <c r="D105" s="316">
        <v>0</v>
      </c>
      <c r="E105" s="316">
        <v>2</v>
      </c>
      <c r="F105" s="317">
        <v>8.67</v>
      </c>
      <c r="G105" s="318">
        <v>0</v>
      </c>
      <c r="H105" s="315"/>
      <c r="I105" s="83">
        <v>1.0970967076133231</v>
      </c>
      <c r="J105" s="83">
        <v>1.5079840124216304</v>
      </c>
      <c r="K105" s="83">
        <v>2.6782159709999869</v>
      </c>
      <c r="L105" s="83">
        <v>2.6732374036401652</v>
      </c>
      <c r="M105" s="315"/>
      <c r="N105" s="317">
        <f t="shared" si="24"/>
        <v>0</v>
      </c>
      <c r="O105" s="317">
        <f t="shared" si="25"/>
        <v>0</v>
      </c>
      <c r="P105" s="317">
        <f t="shared" si="25"/>
        <v>5.3564319419999737</v>
      </c>
      <c r="Q105" s="317">
        <f t="shared" si="25"/>
        <v>23.176968289560232</v>
      </c>
      <c r="R105" s="317"/>
      <c r="S105" s="314"/>
      <c r="T105" s="317"/>
      <c r="U105" s="317"/>
      <c r="V105" s="317"/>
      <c r="W105" s="317"/>
      <c r="X105" s="318"/>
      <c r="Y105" s="349"/>
    </row>
    <row r="106" spans="1:25">
      <c r="A106" s="170" t="s">
        <v>623</v>
      </c>
      <c r="B106" s="169" t="s">
        <v>395</v>
      </c>
      <c r="C106" s="291" t="s">
        <v>410</v>
      </c>
      <c r="D106" s="286">
        <v>78.34</v>
      </c>
      <c r="E106" s="286">
        <v>0</v>
      </c>
      <c r="F106" s="292">
        <v>0</v>
      </c>
      <c r="G106" s="293">
        <v>0</v>
      </c>
      <c r="H106" s="315"/>
      <c r="I106" s="294">
        <v>1.0970967076133231</v>
      </c>
      <c r="J106" s="294">
        <v>1.5079840124216304</v>
      </c>
      <c r="K106" s="294">
        <v>2.6782159709999869</v>
      </c>
      <c r="L106" s="294">
        <v>2.6732374036401652</v>
      </c>
      <c r="M106" s="315"/>
      <c r="N106" s="292">
        <f t="shared" si="24"/>
        <v>85.946556074427733</v>
      </c>
      <c r="O106" s="292">
        <f t="shared" si="25"/>
        <v>118.13546753311053</v>
      </c>
      <c r="P106" s="292">
        <f t="shared" si="25"/>
        <v>0</v>
      </c>
      <c r="Q106" s="292">
        <f t="shared" si="25"/>
        <v>0</v>
      </c>
      <c r="R106" s="292"/>
      <c r="S106" s="314"/>
      <c r="T106" s="292"/>
      <c r="U106" s="292"/>
      <c r="V106" s="292"/>
      <c r="W106" s="292"/>
      <c r="X106" s="293"/>
    </row>
    <row r="107" spans="1:25" s="84" customFormat="1">
      <c r="A107" s="95" t="s">
        <v>623</v>
      </c>
      <c r="B107" s="82" t="s">
        <v>624</v>
      </c>
      <c r="C107" s="241" t="s">
        <v>625</v>
      </c>
      <c r="D107" s="316">
        <v>54.33</v>
      </c>
      <c r="E107" s="316">
        <v>35.340000000000003</v>
      </c>
      <c r="F107" s="317">
        <v>12</v>
      </c>
      <c r="G107" s="318">
        <v>0</v>
      </c>
      <c r="H107" s="315"/>
      <c r="I107" s="83">
        <v>1.0970967076133231</v>
      </c>
      <c r="J107" s="83">
        <v>1.5079840124216304</v>
      </c>
      <c r="K107" s="83">
        <v>2.6782159709999869</v>
      </c>
      <c r="L107" s="83">
        <v>2.6732374036401652</v>
      </c>
      <c r="M107" s="315"/>
      <c r="N107" s="317">
        <f t="shared" si="24"/>
        <v>59.605264124631844</v>
      </c>
      <c r="O107" s="317">
        <f t="shared" si="25"/>
        <v>81.928771394867169</v>
      </c>
      <c r="P107" s="317">
        <f t="shared" si="25"/>
        <v>94.648152415139549</v>
      </c>
      <c r="Q107" s="317">
        <f t="shared" si="25"/>
        <v>32.078848843681982</v>
      </c>
      <c r="R107" s="317"/>
      <c r="S107" s="314"/>
      <c r="T107" s="317"/>
      <c r="U107" s="317"/>
      <c r="V107" s="317"/>
      <c r="W107" s="317"/>
      <c r="X107" s="318"/>
      <c r="Y107" s="349"/>
    </row>
    <row r="108" spans="1:25">
      <c r="A108" s="170" t="s">
        <v>626</v>
      </c>
      <c r="B108" s="169" t="s">
        <v>627</v>
      </c>
      <c r="C108" s="291" t="s">
        <v>460</v>
      </c>
      <c r="D108" s="286">
        <v>0</v>
      </c>
      <c r="E108" s="286">
        <v>3.33</v>
      </c>
      <c r="F108" s="292">
        <v>0</v>
      </c>
      <c r="G108" s="293">
        <v>0</v>
      </c>
      <c r="H108" s="315"/>
      <c r="I108" s="294">
        <v>1.0970967076133231</v>
      </c>
      <c r="J108" s="294">
        <v>1.5079840124216304</v>
      </c>
      <c r="K108" s="294">
        <v>2.6782159709999869</v>
      </c>
      <c r="L108" s="294">
        <v>2.6732374036401652</v>
      </c>
      <c r="M108" s="315"/>
      <c r="N108" s="292">
        <f t="shared" si="24"/>
        <v>0</v>
      </c>
      <c r="O108" s="292">
        <f t="shared" si="25"/>
        <v>0</v>
      </c>
      <c r="P108" s="292">
        <f t="shared" si="25"/>
        <v>8.918459183429956</v>
      </c>
      <c r="Q108" s="292">
        <f t="shared" si="25"/>
        <v>0</v>
      </c>
      <c r="R108" s="292"/>
      <c r="S108" s="314"/>
      <c r="T108" s="292"/>
      <c r="U108" s="292"/>
      <c r="V108" s="292"/>
      <c r="W108" s="292"/>
      <c r="X108" s="293"/>
    </row>
    <row r="109" spans="1:25" s="84" customFormat="1">
      <c r="A109" s="95" t="s">
        <v>628</v>
      </c>
      <c r="B109" s="82" t="s">
        <v>629</v>
      </c>
      <c r="C109" s="241" t="s">
        <v>630</v>
      </c>
      <c r="D109" s="316">
        <v>0</v>
      </c>
      <c r="E109" s="316">
        <v>0</v>
      </c>
      <c r="F109" s="317">
        <v>0</v>
      </c>
      <c r="G109" s="318">
        <v>0</v>
      </c>
      <c r="H109" s="315"/>
      <c r="I109" s="83">
        <v>1.0970967076133231</v>
      </c>
      <c r="J109" s="83">
        <v>1.5079840124216304</v>
      </c>
      <c r="K109" s="83">
        <v>2.6782159709999869</v>
      </c>
      <c r="L109" s="83">
        <v>2.6732374036401652</v>
      </c>
      <c r="M109" s="315"/>
      <c r="N109" s="317">
        <f t="shared" si="24"/>
        <v>0</v>
      </c>
      <c r="O109" s="317">
        <f t="shared" si="25"/>
        <v>0</v>
      </c>
      <c r="P109" s="317">
        <f t="shared" si="25"/>
        <v>0</v>
      </c>
      <c r="Q109" s="317">
        <f t="shared" si="25"/>
        <v>0</v>
      </c>
      <c r="R109" s="317"/>
      <c r="S109" s="314"/>
      <c r="T109" s="317"/>
      <c r="U109" s="317"/>
      <c r="V109" s="317"/>
      <c r="W109" s="317"/>
      <c r="X109" s="318"/>
      <c r="Y109" s="349"/>
    </row>
    <row r="110" spans="1:25">
      <c r="A110" s="170" t="s">
        <v>628</v>
      </c>
      <c r="B110" s="169" t="s">
        <v>631</v>
      </c>
      <c r="C110" s="291" t="s">
        <v>410</v>
      </c>
      <c r="D110" s="286">
        <v>51</v>
      </c>
      <c r="E110" s="286">
        <v>0</v>
      </c>
      <c r="F110" s="292">
        <v>0</v>
      </c>
      <c r="G110" s="293">
        <v>0</v>
      </c>
      <c r="H110" s="315"/>
      <c r="I110" s="294">
        <v>1.0970967076133231</v>
      </c>
      <c r="J110" s="294">
        <v>1.5079840124216304</v>
      </c>
      <c r="K110" s="294">
        <v>2.6782159709999869</v>
      </c>
      <c r="L110" s="294">
        <v>2.6732374036401652</v>
      </c>
      <c r="M110" s="315"/>
      <c r="N110" s="292">
        <f t="shared" si="24"/>
        <v>55.951932088279477</v>
      </c>
      <c r="O110" s="292">
        <f t="shared" si="25"/>
        <v>76.907184633503149</v>
      </c>
      <c r="P110" s="292">
        <f t="shared" si="25"/>
        <v>0</v>
      </c>
      <c r="Q110" s="292">
        <f t="shared" si="25"/>
        <v>0</v>
      </c>
      <c r="R110" s="292"/>
      <c r="S110" s="314"/>
      <c r="T110" s="292"/>
      <c r="U110" s="292"/>
      <c r="V110" s="292"/>
      <c r="W110" s="292"/>
      <c r="X110" s="293"/>
    </row>
    <row r="111" spans="1:25" s="84" customFormat="1">
      <c r="A111" s="95" t="s">
        <v>628</v>
      </c>
      <c r="B111" s="82" t="s">
        <v>632</v>
      </c>
      <c r="C111" s="241" t="s">
        <v>633</v>
      </c>
      <c r="D111" s="316">
        <v>0</v>
      </c>
      <c r="E111" s="316">
        <v>12.66</v>
      </c>
      <c r="F111" s="317">
        <v>13.33</v>
      </c>
      <c r="G111" s="318">
        <v>0</v>
      </c>
      <c r="H111" s="315"/>
      <c r="I111" s="83">
        <v>1.0970967076133231</v>
      </c>
      <c r="J111" s="83">
        <v>1.5079840124216304</v>
      </c>
      <c r="K111" s="83">
        <v>2.6782159709999869</v>
      </c>
      <c r="L111" s="83">
        <v>2.6732374036401652</v>
      </c>
      <c r="M111" s="315"/>
      <c r="N111" s="317">
        <f t="shared" si="24"/>
        <v>0</v>
      </c>
      <c r="O111" s="317">
        <f t="shared" si="25"/>
        <v>0</v>
      </c>
      <c r="P111" s="317">
        <f t="shared" si="25"/>
        <v>33.906214192859835</v>
      </c>
      <c r="Q111" s="317">
        <f t="shared" si="25"/>
        <v>35.634254590523405</v>
      </c>
      <c r="R111" s="317"/>
      <c r="S111" s="314"/>
      <c r="T111" s="317"/>
      <c r="U111" s="317"/>
      <c r="V111" s="317"/>
      <c r="W111" s="317"/>
      <c r="X111" s="318"/>
      <c r="Y111" s="349"/>
    </row>
    <row r="112" spans="1:25">
      <c r="A112" s="170" t="s">
        <v>628</v>
      </c>
      <c r="B112" s="169" t="s">
        <v>634</v>
      </c>
      <c r="C112" s="291" t="s">
        <v>410</v>
      </c>
      <c r="D112" s="286">
        <v>0</v>
      </c>
      <c r="E112" s="286">
        <v>0</v>
      </c>
      <c r="F112" s="292">
        <v>0</v>
      </c>
      <c r="G112" s="293">
        <v>0</v>
      </c>
      <c r="H112" s="315"/>
      <c r="I112" s="294">
        <v>1.0970967076133231</v>
      </c>
      <c r="J112" s="294">
        <v>1.5079840124216304</v>
      </c>
      <c r="K112" s="294">
        <v>2.6782159709999869</v>
      </c>
      <c r="L112" s="294">
        <v>2.6732374036401652</v>
      </c>
      <c r="M112" s="315"/>
      <c r="N112" s="292">
        <f t="shared" si="24"/>
        <v>0</v>
      </c>
      <c r="O112" s="292">
        <f t="shared" si="25"/>
        <v>0</v>
      </c>
      <c r="P112" s="292">
        <f t="shared" si="25"/>
        <v>0</v>
      </c>
      <c r="Q112" s="292">
        <f t="shared" si="25"/>
        <v>0</v>
      </c>
      <c r="R112" s="292"/>
      <c r="S112" s="314"/>
      <c r="T112" s="292"/>
      <c r="U112" s="292"/>
      <c r="V112" s="292"/>
      <c r="W112" s="292"/>
      <c r="X112" s="293"/>
    </row>
    <row r="113" spans="1:25" s="84" customFormat="1">
      <c r="A113" s="95" t="s">
        <v>635</v>
      </c>
      <c r="B113" s="82" t="s">
        <v>636</v>
      </c>
      <c r="C113" s="241" t="s">
        <v>620</v>
      </c>
      <c r="D113" s="316">
        <v>0</v>
      </c>
      <c r="E113" s="316">
        <v>30</v>
      </c>
      <c r="F113" s="317">
        <v>26</v>
      </c>
      <c r="G113" s="318">
        <v>0</v>
      </c>
      <c r="H113" s="315"/>
      <c r="I113" s="83">
        <v>1.0970967076133231</v>
      </c>
      <c r="J113" s="83">
        <v>1.5079840124216304</v>
      </c>
      <c r="K113" s="83">
        <v>2.6782159709999869</v>
      </c>
      <c r="L113" s="83">
        <v>2.6732374036401652</v>
      </c>
      <c r="M113" s="315"/>
      <c r="N113" s="317">
        <f t="shared" si="24"/>
        <v>0</v>
      </c>
      <c r="O113" s="317">
        <f t="shared" si="25"/>
        <v>0</v>
      </c>
      <c r="P113" s="317">
        <f t="shared" si="25"/>
        <v>80.346479129999608</v>
      </c>
      <c r="Q113" s="317">
        <f t="shared" si="25"/>
        <v>69.504172494644294</v>
      </c>
      <c r="R113" s="317"/>
      <c r="S113" s="314"/>
      <c r="T113" s="317"/>
      <c r="U113" s="317"/>
      <c r="V113" s="317"/>
      <c r="W113" s="317"/>
      <c r="X113" s="318"/>
      <c r="Y113" s="349"/>
    </row>
    <row r="114" spans="1:25">
      <c r="A114" s="170" t="s">
        <v>637</v>
      </c>
      <c r="B114" s="169" t="s">
        <v>638</v>
      </c>
      <c r="C114" s="291" t="s">
        <v>410</v>
      </c>
      <c r="D114" s="286">
        <v>73.66</v>
      </c>
      <c r="E114" s="286">
        <v>1</v>
      </c>
      <c r="F114" s="292">
        <v>1.33</v>
      </c>
      <c r="G114" s="293">
        <v>0</v>
      </c>
      <c r="H114" s="315"/>
      <c r="I114" s="294">
        <v>1.3802034966472225</v>
      </c>
      <c r="J114" s="294">
        <v>2.0045975707120656</v>
      </c>
      <c r="K114" s="294">
        <v>3.5506461575284134</v>
      </c>
      <c r="L114" s="294">
        <v>3.7394256928930956</v>
      </c>
      <c r="M114" s="315"/>
      <c r="N114" s="292">
        <f t="shared" si="24"/>
        <v>101.66578956303441</v>
      </c>
      <c r="O114" s="292">
        <f t="shared" si="25"/>
        <v>147.65865705865073</v>
      </c>
      <c r="P114" s="292">
        <f t="shared" si="25"/>
        <v>3.5506461575284134</v>
      </c>
      <c r="Q114" s="292">
        <f t="shared" si="25"/>
        <v>4.9734361715478173</v>
      </c>
      <c r="R114" s="292"/>
      <c r="S114" s="314"/>
      <c r="T114" s="292"/>
      <c r="U114" s="292"/>
      <c r="V114" s="292"/>
      <c r="W114" s="292"/>
      <c r="X114" s="293"/>
    </row>
    <row r="115" spans="1:25" s="84" customFormat="1">
      <c r="A115" s="95" t="s">
        <v>639</v>
      </c>
      <c r="B115" s="82" t="s">
        <v>640</v>
      </c>
      <c r="C115" s="241" t="s">
        <v>410</v>
      </c>
      <c r="D115" s="316">
        <v>17</v>
      </c>
      <c r="E115" s="316">
        <v>0</v>
      </c>
      <c r="F115" s="317">
        <v>0</v>
      </c>
      <c r="G115" s="318">
        <v>0</v>
      </c>
      <c r="H115" s="315"/>
      <c r="I115" s="83">
        <v>1.3802034966472225</v>
      </c>
      <c r="J115" s="83">
        <v>2.0045975707120656</v>
      </c>
      <c r="K115" s="83">
        <v>3.5506461575284134</v>
      </c>
      <c r="L115" s="83">
        <v>3.7394256928930956</v>
      </c>
      <c r="M115" s="315"/>
      <c r="N115" s="317">
        <f t="shared" si="24"/>
        <v>23.463459443002783</v>
      </c>
      <c r="O115" s="317">
        <f t="shared" si="25"/>
        <v>34.078158702105114</v>
      </c>
      <c r="P115" s="317">
        <f t="shared" si="25"/>
        <v>0</v>
      </c>
      <c r="Q115" s="317">
        <f t="shared" si="25"/>
        <v>0</v>
      </c>
      <c r="R115" s="317"/>
      <c r="S115" s="314"/>
      <c r="T115" s="317"/>
      <c r="U115" s="317"/>
      <c r="V115" s="317"/>
      <c r="W115" s="317"/>
      <c r="X115" s="318"/>
      <c r="Y115" s="349"/>
    </row>
    <row r="116" spans="1:25">
      <c r="A116" s="170" t="s">
        <v>637</v>
      </c>
      <c r="B116" s="169" t="s">
        <v>641</v>
      </c>
      <c r="C116" s="291" t="s">
        <v>410</v>
      </c>
      <c r="D116" s="286">
        <v>15.66</v>
      </c>
      <c r="E116" s="286">
        <v>0</v>
      </c>
      <c r="F116" s="292">
        <v>0</v>
      </c>
      <c r="G116" s="293">
        <v>0</v>
      </c>
      <c r="H116" s="315"/>
      <c r="I116" s="294">
        <v>1.3802034966472225</v>
      </c>
      <c r="J116" s="294">
        <v>2.0045975707120656</v>
      </c>
      <c r="K116" s="294">
        <v>3.5506461575284134</v>
      </c>
      <c r="L116" s="294">
        <v>3.7394256928930956</v>
      </c>
      <c r="M116" s="315"/>
      <c r="N116" s="292">
        <f t="shared" si="24"/>
        <v>21.613986757495503</v>
      </c>
      <c r="O116" s="292">
        <f t="shared" si="25"/>
        <v>31.391997957350949</v>
      </c>
      <c r="P116" s="292">
        <f t="shared" si="25"/>
        <v>0</v>
      </c>
      <c r="Q116" s="292">
        <f t="shared" si="25"/>
        <v>0</v>
      </c>
      <c r="R116" s="292"/>
      <c r="S116" s="314"/>
      <c r="T116" s="292"/>
      <c r="U116" s="292"/>
      <c r="V116" s="292"/>
      <c r="W116" s="292"/>
      <c r="X116" s="293"/>
    </row>
    <row r="117" spans="1:25" s="84" customFormat="1">
      <c r="A117" s="95" t="s">
        <v>642</v>
      </c>
      <c r="B117" s="241" t="s">
        <v>643</v>
      </c>
      <c r="C117" s="241" t="s">
        <v>644</v>
      </c>
      <c r="D117" s="316">
        <v>0</v>
      </c>
      <c r="E117" s="316">
        <v>0</v>
      </c>
      <c r="F117" s="317">
        <v>0</v>
      </c>
      <c r="G117" s="318">
        <v>0</v>
      </c>
      <c r="H117" s="315"/>
      <c r="I117" s="83">
        <v>0.76722929943888718</v>
      </c>
      <c r="J117" s="83">
        <v>0.90293929801157269</v>
      </c>
      <c r="K117" s="83">
        <v>1.9272761449497589</v>
      </c>
      <c r="L117" s="83">
        <v>3.196493129510384</v>
      </c>
      <c r="M117" s="315"/>
      <c r="N117" s="317">
        <f t="shared" si="24"/>
        <v>0</v>
      </c>
      <c r="O117" s="317">
        <f t="shared" si="25"/>
        <v>0</v>
      </c>
      <c r="P117" s="317">
        <f t="shared" si="25"/>
        <v>0</v>
      </c>
      <c r="Q117" s="317">
        <f t="shared" si="25"/>
        <v>0</v>
      </c>
      <c r="R117" s="317"/>
      <c r="S117" s="314"/>
      <c r="T117" s="317"/>
      <c r="U117" s="317"/>
      <c r="V117" s="317"/>
      <c r="W117" s="317"/>
      <c r="X117" s="318"/>
      <c r="Y117" s="349"/>
    </row>
    <row r="118" spans="1:25">
      <c r="A118" s="170" t="s">
        <v>642</v>
      </c>
      <c r="B118" s="169" t="s">
        <v>645</v>
      </c>
      <c r="C118" s="291" t="s">
        <v>410</v>
      </c>
      <c r="D118" s="286">
        <v>36.67</v>
      </c>
      <c r="E118" s="286">
        <v>0</v>
      </c>
      <c r="F118" s="292">
        <v>0</v>
      </c>
      <c r="G118" s="293">
        <v>0</v>
      </c>
      <c r="H118" s="315"/>
      <c r="I118" s="294">
        <v>0.76722929943888718</v>
      </c>
      <c r="J118" s="294">
        <v>0.90293929801157269</v>
      </c>
      <c r="K118" s="294">
        <v>1.9272761449497589</v>
      </c>
      <c r="L118" s="294">
        <v>3.196493129510384</v>
      </c>
      <c r="M118" s="315"/>
      <c r="N118" s="292">
        <f t="shared" si="24"/>
        <v>28.134298410423995</v>
      </c>
      <c r="O118" s="292">
        <f t="shared" si="25"/>
        <v>33.11078405808437</v>
      </c>
      <c r="P118" s="292">
        <f t="shared" si="25"/>
        <v>0</v>
      </c>
      <c r="Q118" s="292">
        <f t="shared" si="25"/>
        <v>0</v>
      </c>
      <c r="R118" s="292"/>
      <c r="S118" s="314"/>
      <c r="T118" s="292"/>
      <c r="U118" s="292"/>
      <c r="V118" s="292"/>
      <c r="W118" s="292"/>
      <c r="X118" s="293"/>
    </row>
    <row r="119" spans="1:25">
      <c r="A119" s="170"/>
      <c r="B119" s="169"/>
      <c r="C119" s="291"/>
      <c r="D119" s="286"/>
      <c r="E119" s="286"/>
      <c r="F119" s="286"/>
      <c r="G119" s="291"/>
      <c r="H119" s="312"/>
      <c r="I119" s="291"/>
      <c r="J119" s="291"/>
      <c r="K119" s="291"/>
      <c r="L119" s="291"/>
      <c r="M119" s="312"/>
      <c r="N119" s="286"/>
      <c r="O119" s="286"/>
      <c r="P119" s="286"/>
      <c r="Q119" s="286"/>
      <c r="R119" s="286"/>
      <c r="S119" s="313"/>
      <c r="T119" s="286"/>
      <c r="U119" s="286"/>
      <c r="V119" s="286"/>
      <c r="W119" s="286"/>
      <c r="X119" s="291"/>
    </row>
    <row r="120" spans="1:25" s="307" customFormat="1" ht="16.5" customHeight="1">
      <c r="A120" s="328" t="s">
        <v>342</v>
      </c>
      <c r="C120" s="304"/>
      <c r="D120" s="305">
        <f>D121+D122+D123</f>
        <v>0</v>
      </c>
      <c r="E120" s="305">
        <f t="shared" ref="E120:G120" si="26">E121+E122+E123</f>
        <v>1.33</v>
      </c>
      <c r="F120" s="305">
        <f t="shared" si="26"/>
        <v>27</v>
      </c>
      <c r="G120" s="304">
        <f t="shared" si="26"/>
        <v>351.67</v>
      </c>
      <c r="H120" s="351"/>
      <c r="I120" s="304"/>
      <c r="J120" s="304"/>
      <c r="K120" s="304"/>
      <c r="L120" s="304"/>
      <c r="M120" s="351"/>
      <c r="N120" s="305">
        <f t="shared" ref="N120:R120" si="27">N121+N122+N123</f>
        <v>0</v>
      </c>
      <c r="O120" s="305">
        <f t="shared" si="27"/>
        <v>0</v>
      </c>
      <c r="P120" s="305">
        <f t="shared" si="27"/>
        <v>4.0994758334855526</v>
      </c>
      <c r="Q120" s="305">
        <f>Q121+Q122+Q123</f>
        <v>132.98650351667322</v>
      </c>
      <c r="R120" s="305">
        <f t="shared" si="27"/>
        <v>3824.0595800000006</v>
      </c>
      <c r="S120" s="354"/>
      <c r="T120" s="305"/>
      <c r="U120" s="305"/>
      <c r="V120" s="305">
        <f>P120/E120</f>
        <v>3.0823126567560544</v>
      </c>
      <c r="W120" s="305">
        <f>Q120/F120</f>
        <v>4.925426056173082</v>
      </c>
      <c r="X120" s="304">
        <f>R120/G120</f>
        <v>10.874000000000001</v>
      </c>
      <c r="Y120" s="356"/>
    </row>
    <row r="121" spans="1:25">
      <c r="A121" s="170" t="s">
        <v>646</v>
      </c>
      <c r="B121" s="169" t="s">
        <v>647</v>
      </c>
      <c r="C121" s="291" t="s">
        <v>447</v>
      </c>
      <c r="D121" s="286">
        <v>0</v>
      </c>
      <c r="E121" s="286">
        <v>0</v>
      </c>
      <c r="F121" s="292">
        <v>0</v>
      </c>
      <c r="G121" s="293">
        <v>0</v>
      </c>
      <c r="H121" s="315"/>
      <c r="I121" s="294"/>
      <c r="J121" s="294"/>
      <c r="K121" s="294"/>
      <c r="L121" s="294"/>
      <c r="M121" s="315"/>
      <c r="N121" s="292">
        <f t="shared" ref="N121:N123" si="28">D121*I121</f>
        <v>0</v>
      </c>
      <c r="O121" s="292">
        <f t="shared" ref="O121:Q122" si="29">J121*D121</f>
        <v>0</v>
      </c>
      <c r="P121" s="292">
        <f t="shared" si="29"/>
        <v>0</v>
      </c>
      <c r="Q121" s="292">
        <f t="shared" si="29"/>
        <v>0</v>
      </c>
      <c r="R121" s="292"/>
      <c r="S121" s="314"/>
      <c r="T121" s="292"/>
      <c r="U121" s="292"/>
      <c r="V121" s="292"/>
      <c r="W121" s="292"/>
      <c r="X121" s="293"/>
    </row>
    <row r="122" spans="1:25" s="84" customFormat="1">
      <c r="A122" s="95" t="s">
        <v>648</v>
      </c>
      <c r="B122" s="82" t="s">
        <v>342</v>
      </c>
      <c r="C122" s="241" t="s">
        <v>649</v>
      </c>
      <c r="D122" s="316">
        <v>0</v>
      </c>
      <c r="E122" s="316">
        <v>0</v>
      </c>
      <c r="F122" s="317">
        <v>23</v>
      </c>
      <c r="G122" s="318">
        <v>351.67</v>
      </c>
      <c r="H122" s="315"/>
      <c r="I122" s="83"/>
      <c r="J122" s="83"/>
      <c r="K122" s="83">
        <v>10.874000000000001</v>
      </c>
      <c r="L122" s="83">
        <v>4.925426056173082</v>
      </c>
      <c r="M122" s="315"/>
      <c r="N122" s="317">
        <f t="shared" si="28"/>
        <v>0</v>
      </c>
      <c r="O122" s="317">
        <f t="shared" si="29"/>
        <v>0</v>
      </c>
      <c r="P122" s="317">
        <f t="shared" si="29"/>
        <v>0</v>
      </c>
      <c r="Q122" s="317">
        <f>L122*F122</f>
        <v>113.28479929198089</v>
      </c>
      <c r="R122" s="317">
        <f>K122*G122</f>
        <v>3824.0595800000006</v>
      </c>
      <c r="S122" s="314"/>
      <c r="T122" s="317"/>
      <c r="U122" s="317"/>
      <c r="V122" s="317"/>
      <c r="W122" s="317"/>
      <c r="X122" s="318"/>
      <c r="Y122" s="349"/>
    </row>
    <row r="123" spans="1:25">
      <c r="A123" s="170" t="s">
        <v>650</v>
      </c>
      <c r="B123" s="169" t="s">
        <v>651</v>
      </c>
      <c r="C123" s="291" t="s">
        <v>652</v>
      </c>
      <c r="D123" s="286">
        <v>0</v>
      </c>
      <c r="E123" s="286">
        <v>1.33</v>
      </c>
      <c r="F123" s="292">
        <v>4</v>
      </c>
      <c r="G123" s="293">
        <v>0</v>
      </c>
      <c r="H123" s="315"/>
      <c r="I123" s="294"/>
      <c r="J123" s="294"/>
      <c r="K123" s="294">
        <v>3.0823126567560544</v>
      </c>
      <c r="L123" s="294">
        <v>4.925426056173082</v>
      </c>
      <c r="M123" s="315"/>
      <c r="N123" s="292">
        <f t="shared" si="28"/>
        <v>0</v>
      </c>
      <c r="O123" s="292">
        <f>J123*D123</f>
        <v>0</v>
      </c>
      <c r="P123" s="292">
        <f>K123*E123</f>
        <v>4.0994758334855526</v>
      </c>
      <c r="Q123" s="292">
        <f>L123*F123</f>
        <v>19.701704224692328</v>
      </c>
      <c r="R123" s="292"/>
      <c r="S123" s="314"/>
      <c r="T123" s="292"/>
      <c r="U123" s="292"/>
      <c r="V123" s="292"/>
      <c r="W123" s="292"/>
      <c r="X123" s="293"/>
    </row>
    <row r="124" spans="1:25">
      <c r="A124" s="170"/>
      <c r="B124" s="169"/>
      <c r="C124" s="291"/>
      <c r="D124" s="286"/>
      <c r="E124" s="286"/>
      <c r="F124" s="286"/>
      <c r="G124" s="291"/>
      <c r="H124" s="312"/>
      <c r="I124" s="291"/>
      <c r="J124" s="291"/>
      <c r="K124" s="291"/>
      <c r="L124" s="291"/>
      <c r="M124" s="312"/>
      <c r="N124" s="286"/>
      <c r="O124" s="286"/>
      <c r="P124" s="286"/>
      <c r="Q124" s="286"/>
      <c r="R124" s="286"/>
      <c r="S124" s="313"/>
      <c r="T124" s="286"/>
      <c r="U124" s="286"/>
      <c r="V124" s="286"/>
      <c r="W124" s="286"/>
      <c r="X124" s="291"/>
    </row>
    <row r="125" spans="1:25" s="307" customFormat="1" ht="16.5" customHeight="1">
      <c r="A125" s="328" t="s">
        <v>338</v>
      </c>
      <c r="C125" s="304"/>
      <c r="D125" s="305">
        <f>SUM(D126:D141)</f>
        <v>2902.9900000000002</v>
      </c>
      <c r="E125" s="305">
        <f>SUM(E126:E141)</f>
        <v>78</v>
      </c>
      <c r="F125" s="305">
        <f>SUM(F126:F141)</f>
        <v>356</v>
      </c>
      <c r="G125" s="304"/>
      <c r="H125" s="351"/>
      <c r="I125" s="304"/>
      <c r="J125" s="304"/>
      <c r="K125" s="304"/>
      <c r="L125" s="304"/>
      <c r="M125" s="351"/>
      <c r="N125" s="305">
        <f t="shared" ref="N125:Q125" si="30">SUM(N126:N141)</f>
        <v>2783.5384058819109</v>
      </c>
      <c r="O125" s="305">
        <f t="shared" si="30"/>
        <v>4058.5417602325379</v>
      </c>
      <c r="P125" s="305">
        <f t="shared" si="30"/>
        <v>214.58512932024485</v>
      </c>
      <c r="Q125" s="305">
        <f t="shared" si="30"/>
        <v>1190.3156542944364</v>
      </c>
      <c r="R125" s="305"/>
      <c r="S125" s="354"/>
      <c r="T125" s="305">
        <f>N125/D125</f>
        <v>0.95885221991185321</v>
      </c>
      <c r="U125" s="305">
        <f>O125/D125</f>
        <v>1.3980557150498409</v>
      </c>
      <c r="V125" s="305">
        <f>P125/E125</f>
        <v>2.7510914015416006</v>
      </c>
      <c r="W125" s="305">
        <f>Q125/F125</f>
        <v>3.3435832985798775</v>
      </c>
      <c r="X125" s="304"/>
      <c r="Y125" s="356"/>
    </row>
    <row r="126" spans="1:25" ht="16.5" customHeight="1">
      <c r="A126" s="170" t="s">
        <v>653</v>
      </c>
      <c r="B126" s="169" t="s">
        <v>654</v>
      </c>
      <c r="C126" s="291" t="s">
        <v>655</v>
      </c>
      <c r="D126" s="286">
        <v>0</v>
      </c>
      <c r="E126" s="286">
        <v>0</v>
      </c>
      <c r="F126" s="292">
        <v>0</v>
      </c>
      <c r="G126" s="293">
        <v>0</v>
      </c>
      <c r="H126" s="315"/>
      <c r="I126" s="294">
        <v>1.3802034966472225</v>
      </c>
      <c r="J126" s="294">
        <v>2.0045975707120656</v>
      </c>
      <c r="K126" s="294">
        <v>3.5506461575284134</v>
      </c>
      <c r="L126" s="294">
        <v>3.7394256928930956</v>
      </c>
      <c r="M126" s="315"/>
      <c r="N126" s="292">
        <f>D126*I126</f>
        <v>0</v>
      </c>
      <c r="O126" s="292">
        <f>J126*D126</f>
        <v>0</v>
      </c>
      <c r="P126" s="292">
        <f>K126*E126</f>
        <v>0</v>
      </c>
      <c r="Q126" s="292">
        <f>L126*F126</f>
        <v>0</v>
      </c>
      <c r="R126" s="292"/>
      <c r="S126" s="314"/>
      <c r="T126" s="292"/>
      <c r="U126" s="292"/>
      <c r="V126" s="292"/>
      <c r="W126" s="292"/>
      <c r="X126" s="293"/>
    </row>
    <row r="127" spans="1:25" s="84" customFormat="1">
      <c r="A127" s="95" t="s">
        <v>656</v>
      </c>
      <c r="B127" s="82" t="s">
        <v>657</v>
      </c>
      <c r="C127" s="241" t="s">
        <v>410</v>
      </c>
      <c r="D127" s="316">
        <v>873.67</v>
      </c>
      <c r="E127" s="316">
        <v>0</v>
      </c>
      <c r="F127" s="317">
        <v>0</v>
      </c>
      <c r="G127" s="318">
        <v>0</v>
      </c>
      <c r="H127" s="315"/>
      <c r="I127" s="83">
        <v>0.90475233688153389</v>
      </c>
      <c r="J127" s="83">
        <v>1.3601110121773259</v>
      </c>
      <c r="K127" s="83">
        <v>3.3042495090247677</v>
      </c>
      <c r="L127" s="83">
        <v>3.3300700353849817</v>
      </c>
      <c r="M127" s="315"/>
      <c r="N127" s="317">
        <f t="shared" ref="N127:N141" si="31">D127*I127</f>
        <v>790.45497416328965</v>
      </c>
      <c r="O127" s="317">
        <f t="shared" ref="O127:Q141" si="32">J127*D127</f>
        <v>1188.2881880089642</v>
      </c>
      <c r="P127" s="317">
        <f t="shared" si="32"/>
        <v>0</v>
      </c>
      <c r="Q127" s="317">
        <f t="shared" si="32"/>
        <v>0</v>
      </c>
      <c r="R127" s="317"/>
      <c r="S127" s="314"/>
      <c r="T127" s="317"/>
      <c r="U127" s="317"/>
      <c r="V127" s="317"/>
      <c r="W127" s="317"/>
      <c r="X127" s="318"/>
      <c r="Y127" s="349"/>
    </row>
    <row r="128" spans="1:25" ht="28.5">
      <c r="A128" s="170" t="s">
        <v>658</v>
      </c>
      <c r="B128" s="169" t="s">
        <v>659</v>
      </c>
      <c r="C128" s="291" t="s">
        <v>660</v>
      </c>
      <c r="D128" s="286">
        <v>182.33</v>
      </c>
      <c r="E128" s="286">
        <v>2</v>
      </c>
      <c r="F128" s="292">
        <v>26</v>
      </c>
      <c r="G128" s="293">
        <v>0</v>
      </c>
      <c r="H128" s="315"/>
      <c r="I128" s="294">
        <v>0.90475233688153389</v>
      </c>
      <c r="J128" s="294">
        <v>1.3601110121773259</v>
      </c>
      <c r="K128" s="294">
        <v>3.3042495090247677</v>
      </c>
      <c r="L128" s="294">
        <v>3.3300700353849817</v>
      </c>
      <c r="M128" s="315"/>
      <c r="N128" s="292">
        <f t="shared" si="31"/>
        <v>164.96349358361007</v>
      </c>
      <c r="O128" s="292">
        <f t="shared" si="32"/>
        <v>247.98904085029184</v>
      </c>
      <c r="P128" s="292">
        <f t="shared" si="32"/>
        <v>6.6084990180495353</v>
      </c>
      <c r="Q128" s="292">
        <f t="shared" si="32"/>
        <v>86.58182092000952</v>
      </c>
      <c r="R128" s="292"/>
      <c r="S128" s="314"/>
      <c r="T128" s="292"/>
      <c r="U128" s="292"/>
      <c r="V128" s="292"/>
      <c r="W128" s="292"/>
      <c r="X128" s="293"/>
    </row>
    <row r="129" spans="1:25" s="84" customFormat="1">
      <c r="A129" s="95" t="s">
        <v>661</v>
      </c>
      <c r="B129" s="82" t="s">
        <v>662</v>
      </c>
      <c r="C129" s="241" t="s">
        <v>663</v>
      </c>
      <c r="D129" s="316">
        <v>316.33</v>
      </c>
      <c r="E129" s="316">
        <v>8</v>
      </c>
      <c r="F129" s="317">
        <v>26.340000000000003</v>
      </c>
      <c r="G129" s="318">
        <v>0</v>
      </c>
      <c r="H129" s="315"/>
      <c r="I129" s="83">
        <v>0.90475233688153389</v>
      </c>
      <c r="J129" s="83">
        <v>1.3601110121773259</v>
      </c>
      <c r="K129" s="83">
        <v>3.3042495090247677</v>
      </c>
      <c r="L129" s="83">
        <v>3.3300700353849817</v>
      </c>
      <c r="M129" s="315"/>
      <c r="N129" s="317">
        <f t="shared" si="31"/>
        <v>286.20030672573563</v>
      </c>
      <c r="O129" s="317">
        <f t="shared" si="32"/>
        <v>430.24391648205346</v>
      </c>
      <c r="P129" s="317">
        <f t="shared" si="32"/>
        <v>26.433996072198141</v>
      </c>
      <c r="Q129" s="317">
        <f t="shared" si="32"/>
        <v>87.714044732040435</v>
      </c>
      <c r="R129" s="317"/>
      <c r="S129" s="314"/>
      <c r="T129" s="317"/>
      <c r="U129" s="317"/>
      <c r="V129" s="317"/>
      <c r="W129" s="317"/>
      <c r="X129" s="318"/>
      <c r="Y129" s="349"/>
    </row>
    <row r="130" spans="1:25" ht="28.5">
      <c r="A130" s="170" t="s">
        <v>664</v>
      </c>
      <c r="B130" s="169" t="s">
        <v>665</v>
      </c>
      <c r="C130" s="291" t="s">
        <v>666</v>
      </c>
      <c r="D130" s="286">
        <v>245.67</v>
      </c>
      <c r="E130" s="286">
        <v>6</v>
      </c>
      <c r="F130" s="292">
        <v>49.33</v>
      </c>
      <c r="G130" s="293">
        <v>0</v>
      </c>
      <c r="H130" s="315"/>
      <c r="I130" s="294">
        <v>0.90475233688153389</v>
      </c>
      <c r="J130" s="294">
        <v>1.3601110121773259</v>
      </c>
      <c r="K130" s="294">
        <v>3.3042495090247677</v>
      </c>
      <c r="L130" s="294">
        <v>3.3300700353849817</v>
      </c>
      <c r="M130" s="315"/>
      <c r="N130" s="292">
        <f t="shared" si="31"/>
        <v>222.27050660168641</v>
      </c>
      <c r="O130" s="292">
        <f t="shared" si="32"/>
        <v>334.13847236160365</v>
      </c>
      <c r="P130" s="292">
        <f t="shared" si="32"/>
        <v>19.825497054148606</v>
      </c>
      <c r="Q130" s="292">
        <f t="shared" si="32"/>
        <v>164.27235484554114</v>
      </c>
      <c r="R130" s="292"/>
      <c r="S130" s="314"/>
      <c r="T130" s="292"/>
      <c r="U130" s="292"/>
      <c r="V130" s="292"/>
      <c r="W130" s="292"/>
      <c r="X130" s="293"/>
    </row>
    <row r="131" spans="1:25" s="84" customFormat="1" ht="28.5">
      <c r="A131" s="95" t="s">
        <v>667</v>
      </c>
      <c r="B131" s="82" t="s">
        <v>668</v>
      </c>
      <c r="C131" s="241" t="s">
        <v>660</v>
      </c>
      <c r="D131" s="316">
        <v>205</v>
      </c>
      <c r="E131" s="316">
        <v>20.329999999999998</v>
      </c>
      <c r="F131" s="317">
        <v>62.67</v>
      </c>
      <c r="G131" s="318">
        <v>0</v>
      </c>
      <c r="H131" s="315"/>
      <c r="I131" s="83">
        <v>0.68581804440486249</v>
      </c>
      <c r="J131" s="83">
        <v>1.0254977089080328</v>
      </c>
      <c r="K131" s="83">
        <v>2.4594699466554251</v>
      </c>
      <c r="L131" s="83">
        <v>3.3576602469093704</v>
      </c>
      <c r="M131" s="315"/>
      <c r="N131" s="317">
        <f t="shared" si="31"/>
        <v>140.59269910299682</v>
      </c>
      <c r="O131" s="317">
        <f t="shared" si="32"/>
        <v>210.22703032614672</v>
      </c>
      <c r="P131" s="317">
        <f t="shared" si="32"/>
        <v>50.00102401550479</v>
      </c>
      <c r="Q131" s="317">
        <f t="shared" si="32"/>
        <v>210.42456767381026</v>
      </c>
      <c r="R131" s="317"/>
      <c r="S131" s="314"/>
      <c r="T131" s="317"/>
      <c r="U131" s="317"/>
      <c r="V131" s="317"/>
      <c r="W131" s="317"/>
      <c r="X131" s="318"/>
      <c r="Y131" s="349"/>
    </row>
    <row r="132" spans="1:25">
      <c r="A132" s="170" t="s">
        <v>669</v>
      </c>
      <c r="B132" s="169" t="s">
        <v>670</v>
      </c>
      <c r="C132" s="291" t="s">
        <v>477</v>
      </c>
      <c r="D132" s="286">
        <v>0</v>
      </c>
      <c r="E132" s="286">
        <v>33.67</v>
      </c>
      <c r="F132" s="292">
        <v>29.659999999999997</v>
      </c>
      <c r="G132" s="293">
        <v>0</v>
      </c>
      <c r="H132" s="315"/>
      <c r="I132" s="294">
        <v>0.68581804440486249</v>
      </c>
      <c r="J132" s="294">
        <v>1.0254977089080328</v>
      </c>
      <c r="K132" s="294">
        <v>2.4594699466554251</v>
      </c>
      <c r="L132" s="294">
        <v>3.3576602469093704</v>
      </c>
      <c r="M132" s="315"/>
      <c r="N132" s="292">
        <f t="shared" si="31"/>
        <v>0</v>
      </c>
      <c r="O132" s="292">
        <f t="shared" si="32"/>
        <v>0</v>
      </c>
      <c r="P132" s="292">
        <f t="shared" si="32"/>
        <v>82.810353103888161</v>
      </c>
      <c r="Q132" s="292">
        <f t="shared" si="32"/>
        <v>99.58820292333192</v>
      </c>
      <c r="R132" s="292"/>
      <c r="S132" s="314"/>
      <c r="T132" s="292"/>
      <c r="U132" s="292"/>
      <c r="V132" s="292"/>
      <c r="W132" s="292"/>
      <c r="X132" s="293"/>
    </row>
    <row r="133" spans="1:25" s="84" customFormat="1">
      <c r="A133" s="95" t="s">
        <v>671</v>
      </c>
      <c r="B133" s="82" t="s">
        <v>672</v>
      </c>
      <c r="C133" s="241" t="s">
        <v>410</v>
      </c>
      <c r="D133" s="316">
        <v>0</v>
      </c>
      <c r="E133" s="316">
        <v>0</v>
      </c>
      <c r="F133" s="317">
        <v>0</v>
      </c>
      <c r="G133" s="318">
        <v>0</v>
      </c>
      <c r="H133" s="315"/>
      <c r="I133" s="83">
        <v>0.68581804440486249</v>
      </c>
      <c r="J133" s="83">
        <v>1.0254977089080328</v>
      </c>
      <c r="K133" s="83">
        <v>2.4594699466554251</v>
      </c>
      <c r="L133" s="83">
        <v>3.3576602469093704</v>
      </c>
      <c r="M133" s="315"/>
      <c r="N133" s="317">
        <f t="shared" si="31"/>
        <v>0</v>
      </c>
      <c r="O133" s="317">
        <f t="shared" si="32"/>
        <v>0</v>
      </c>
      <c r="P133" s="317">
        <f t="shared" si="32"/>
        <v>0</v>
      </c>
      <c r="Q133" s="317">
        <f t="shared" si="32"/>
        <v>0</v>
      </c>
      <c r="R133" s="317"/>
      <c r="S133" s="314"/>
      <c r="T133" s="317"/>
      <c r="U133" s="317"/>
      <c r="V133" s="317"/>
      <c r="W133" s="317"/>
      <c r="X133" s="318"/>
      <c r="Y133" s="349"/>
    </row>
    <row r="134" spans="1:25">
      <c r="A134" s="170" t="s">
        <v>673</v>
      </c>
      <c r="B134" s="169" t="s">
        <v>674</v>
      </c>
      <c r="C134" s="291" t="s">
        <v>410</v>
      </c>
      <c r="D134" s="286">
        <v>425</v>
      </c>
      <c r="E134" s="286">
        <v>0</v>
      </c>
      <c r="F134" s="292">
        <v>0</v>
      </c>
      <c r="G134" s="293">
        <v>0</v>
      </c>
      <c r="H134" s="315"/>
      <c r="I134" s="294">
        <v>1.1996833464652796</v>
      </c>
      <c r="J134" s="294">
        <v>1.4442334002852737</v>
      </c>
      <c r="K134" s="294">
        <v>2.9130346480881646</v>
      </c>
      <c r="L134" s="294">
        <v>2.6512901561322022</v>
      </c>
      <c r="M134" s="315"/>
      <c r="N134" s="292">
        <f t="shared" si="31"/>
        <v>509.86542224774382</v>
      </c>
      <c r="O134" s="292">
        <f t="shared" si="32"/>
        <v>613.79919512124127</v>
      </c>
      <c r="P134" s="292">
        <f t="shared" si="32"/>
        <v>0</v>
      </c>
      <c r="Q134" s="292">
        <f t="shared" si="32"/>
        <v>0</v>
      </c>
      <c r="R134" s="292"/>
      <c r="S134" s="314"/>
      <c r="T134" s="292"/>
      <c r="U134" s="292"/>
      <c r="V134" s="292"/>
      <c r="W134" s="292"/>
      <c r="X134" s="293"/>
    </row>
    <row r="135" spans="1:25" s="84" customFormat="1">
      <c r="A135" s="95" t="s">
        <v>673</v>
      </c>
      <c r="B135" s="82" t="s">
        <v>675</v>
      </c>
      <c r="C135" s="241" t="s">
        <v>460</v>
      </c>
      <c r="D135" s="316">
        <v>0</v>
      </c>
      <c r="E135" s="316">
        <v>1.67</v>
      </c>
      <c r="F135" s="317">
        <v>1</v>
      </c>
      <c r="G135" s="318">
        <v>0</v>
      </c>
      <c r="H135" s="315"/>
      <c r="I135" s="83">
        <v>1.1996833464652796</v>
      </c>
      <c r="J135" s="83">
        <v>1.4442334002852737</v>
      </c>
      <c r="K135" s="83">
        <v>2.9130346480881646</v>
      </c>
      <c r="L135" s="83">
        <v>2.6512901561322022</v>
      </c>
      <c r="M135" s="315"/>
      <c r="N135" s="317">
        <f t="shared" si="31"/>
        <v>0</v>
      </c>
      <c r="O135" s="317">
        <f t="shared" si="32"/>
        <v>0</v>
      </c>
      <c r="P135" s="317">
        <f t="shared" si="32"/>
        <v>4.864767862307235</v>
      </c>
      <c r="Q135" s="317">
        <f t="shared" si="32"/>
        <v>2.6512901561322022</v>
      </c>
      <c r="R135" s="317"/>
      <c r="S135" s="314"/>
      <c r="T135" s="317"/>
      <c r="U135" s="317"/>
      <c r="V135" s="317"/>
      <c r="W135" s="317"/>
      <c r="X135" s="318"/>
      <c r="Y135" s="349"/>
    </row>
    <row r="136" spans="1:25" ht="28.5">
      <c r="A136" s="170" t="s">
        <v>676</v>
      </c>
      <c r="B136" s="169" t="s">
        <v>677</v>
      </c>
      <c r="C136" s="291" t="s">
        <v>678</v>
      </c>
      <c r="D136" s="286">
        <v>237.32000000000002</v>
      </c>
      <c r="E136" s="286">
        <v>4.33</v>
      </c>
      <c r="F136" s="292">
        <v>117</v>
      </c>
      <c r="G136" s="293">
        <v>0</v>
      </c>
      <c r="H136" s="315"/>
      <c r="I136" s="294">
        <v>1.0052794201324906</v>
      </c>
      <c r="J136" s="294">
        <v>1.6128172427444649</v>
      </c>
      <c r="K136" s="294">
        <v>3.7979450543678293</v>
      </c>
      <c r="L136" s="294">
        <v>3.348343931947646</v>
      </c>
      <c r="M136" s="315"/>
      <c r="N136" s="292">
        <f t="shared" si="31"/>
        <v>238.57291198584269</v>
      </c>
      <c r="O136" s="292">
        <f t="shared" si="32"/>
        <v>382.75378804811646</v>
      </c>
      <c r="P136" s="292">
        <f t="shared" si="32"/>
        <v>16.445102085412699</v>
      </c>
      <c r="Q136" s="292">
        <f t="shared" si="32"/>
        <v>391.75624003787459</v>
      </c>
      <c r="R136" s="292"/>
      <c r="S136" s="314"/>
      <c r="T136" s="292"/>
      <c r="U136" s="292"/>
      <c r="V136" s="292"/>
      <c r="W136" s="292"/>
      <c r="X136" s="293"/>
    </row>
    <row r="137" spans="1:25" s="84" customFormat="1">
      <c r="A137" s="95" t="s">
        <v>679</v>
      </c>
      <c r="B137" s="82" t="s">
        <v>680</v>
      </c>
      <c r="C137" s="241" t="s">
        <v>681</v>
      </c>
      <c r="D137" s="316">
        <v>121.67</v>
      </c>
      <c r="E137" s="316">
        <v>2</v>
      </c>
      <c r="F137" s="317">
        <v>44</v>
      </c>
      <c r="G137" s="318">
        <v>0</v>
      </c>
      <c r="H137" s="315"/>
      <c r="I137" s="83">
        <v>1.0052794201324906</v>
      </c>
      <c r="J137" s="83">
        <v>1.6128172427444649</v>
      </c>
      <c r="K137" s="83">
        <v>3.7979450543678293</v>
      </c>
      <c r="L137" s="83">
        <v>3.348343931947646</v>
      </c>
      <c r="M137" s="315"/>
      <c r="N137" s="317">
        <f t="shared" si="31"/>
        <v>122.31234704752013</v>
      </c>
      <c r="O137" s="317">
        <f t="shared" si="32"/>
        <v>196.23147392471904</v>
      </c>
      <c r="P137" s="317">
        <f t="shared" si="32"/>
        <v>7.5958901087356585</v>
      </c>
      <c r="Q137" s="317">
        <f t="shared" si="32"/>
        <v>147.32713300569642</v>
      </c>
      <c r="R137" s="317"/>
      <c r="S137" s="314"/>
      <c r="T137" s="317"/>
      <c r="U137" s="317"/>
      <c r="V137" s="317"/>
      <c r="W137" s="317"/>
      <c r="X137" s="318"/>
      <c r="Y137" s="349"/>
    </row>
    <row r="138" spans="1:25">
      <c r="A138" s="170" t="s">
        <v>682</v>
      </c>
      <c r="B138" s="169" t="s">
        <v>683</v>
      </c>
      <c r="C138" s="291" t="s">
        <v>507</v>
      </c>
      <c r="D138" s="286">
        <v>0</v>
      </c>
      <c r="E138" s="286">
        <v>0</v>
      </c>
      <c r="F138" s="292">
        <v>0</v>
      </c>
      <c r="G138" s="293">
        <v>0</v>
      </c>
      <c r="H138" s="315"/>
      <c r="I138" s="294">
        <v>1.0052794201324906</v>
      </c>
      <c r="J138" s="294">
        <v>1.6128172427444649</v>
      </c>
      <c r="K138" s="294">
        <v>3.7979450543678293</v>
      </c>
      <c r="L138" s="294">
        <v>3.348343931947646</v>
      </c>
      <c r="M138" s="315"/>
      <c r="N138" s="292">
        <f t="shared" si="31"/>
        <v>0</v>
      </c>
      <c r="O138" s="292">
        <f t="shared" si="32"/>
        <v>0</v>
      </c>
      <c r="P138" s="292">
        <f t="shared" si="32"/>
        <v>0</v>
      </c>
      <c r="Q138" s="292">
        <f t="shared" si="32"/>
        <v>0</v>
      </c>
      <c r="R138" s="292"/>
      <c r="S138" s="314"/>
      <c r="T138" s="292"/>
      <c r="U138" s="292"/>
      <c r="V138" s="292"/>
      <c r="W138" s="292"/>
      <c r="X138" s="293"/>
    </row>
    <row r="139" spans="1:25" s="84" customFormat="1">
      <c r="A139" s="95" t="s">
        <v>684</v>
      </c>
      <c r="B139" s="82" t="s">
        <v>685</v>
      </c>
      <c r="C139" s="241" t="s">
        <v>686</v>
      </c>
      <c r="D139" s="316">
        <v>0</v>
      </c>
      <c r="E139" s="316">
        <v>0</v>
      </c>
      <c r="F139" s="317">
        <v>0</v>
      </c>
      <c r="G139" s="318">
        <v>0</v>
      </c>
      <c r="H139" s="315"/>
      <c r="I139" s="83">
        <v>1.0052794201324906</v>
      </c>
      <c r="J139" s="83">
        <v>1.6128172427444649</v>
      </c>
      <c r="K139" s="83">
        <v>3.7979450543678293</v>
      </c>
      <c r="L139" s="83">
        <v>3.348343931947646</v>
      </c>
      <c r="M139" s="315"/>
      <c r="N139" s="317">
        <f t="shared" si="31"/>
        <v>0</v>
      </c>
      <c r="O139" s="317">
        <f t="shared" si="32"/>
        <v>0</v>
      </c>
      <c r="P139" s="317">
        <f t="shared" si="32"/>
        <v>0</v>
      </c>
      <c r="Q139" s="317">
        <f t="shared" si="32"/>
        <v>0</v>
      </c>
      <c r="R139" s="317"/>
      <c r="S139" s="314"/>
      <c r="T139" s="317"/>
      <c r="U139" s="317"/>
      <c r="V139" s="317"/>
      <c r="W139" s="317"/>
      <c r="X139" s="318"/>
      <c r="Y139" s="349"/>
    </row>
    <row r="140" spans="1:25">
      <c r="A140" s="170" t="s">
        <v>687</v>
      </c>
      <c r="B140" s="169" t="s">
        <v>688</v>
      </c>
      <c r="C140" s="291" t="s">
        <v>410</v>
      </c>
      <c r="D140" s="286">
        <v>0</v>
      </c>
      <c r="E140" s="286">
        <v>0</v>
      </c>
      <c r="F140" s="292">
        <v>0</v>
      </c>
      <c r="G140" s="293">
        <v>0</v>
      </c>
      <c r="H140" s="315"/>
      <c r="I140" s="294">
        <v>1.0415734608901523</v>
      </c>
      <c r="J140" s="294">
        <v>1.5367251861804097</v>
      </c>
      <c r="K140" s="294">
        <v>3.0823126567560544</v>
      </c>
      <c r="L140" s="294">
        <v>4.925426056173082</v>
      </c>
      <c r="M140" s="315"/>
      <c r="N140" s="292">
        <f t="shared" si="31"/>
        <v>0</v>
      </c>
      <c r="O140" s="292">
        <f t="shared" si="32"/>
        <v>0</v>
      </c>
      <c r="P140" s="292">
        <f t="shared" si="32"/>
        <v>0</v>
      </c>
      <c r="Q140" s="292">
        <f t="shared" si="32"/>
        <v>0</v>
      </c>
      <c r="R140" s="292"/>
      <c r="S140" s="314"/>
      <c r="T140" s="292"/>
      <c r="U140" s="292"/>
      <c r="V140" s="292"/>
      <c r="W140" s="292"/>
      <c r="X140" s="293"/>
    </row>
    <row r="141" spans="1:25" s="84" customFormat="1">
      <c r="A141" s="95" t="s">
        <v>689</v>
      </c>
      <c r="B141" s="82" t="s">
        <v>690</v>
      </c>
      <c r="C141" s="241" t="s">
        <v>691</v>
      </c>
      <c r="D141" s="316">
        <v>296</v>
      </c>
      <c r="E141" s="316">
        <v>0</v>
      </c>
      <c r="F141" s="317">
        <v>0</v>
      </c>
      <c r="G141" s="318">
        <v>0</v>
      </c>
      <c r="H141" s="315"/>
      <c r="I141" s="83">
        <v>1.0415734608901523</v>
      </c>
      <c r="J141" s="83">
        <v>1.5367251861804097</v>
      </c>
      <c r="K141" s="83">
        <v>3.0823126567560544</v>
      </c>
      <c r="L141" s="83">
        <v>4.925426056173082</v>
      </c>
      <c r="M141" s="315"/>
      <c r="N141" s="317">
        <f t="shared" si="31"/>
        <v>308.30574442348507</v>
      </c>
      <c r="O141" s="317">
        <f t="shared" si="32"/>
        <v>454.87065510940124</v>
      </c>
      <c r="P141" s="317">
        <f t="shared" si="32"/>
        <v>0</v>
      </c>
      <c r="Q141" s="317">
        <f t="shared" si="32"/>
        <v>0</v>
      </c>
      <c r="R141" s="317"/>
      <c r="S141" s="314"/>
      <c r="T141" s="317"/>
      <c r="U141" s="317"/>
      <c r="V141" s="317"/>
      <c r="W141" s="317"/>
      <c r="X141" s="318"/>
      <c r="Y141" s="349"/>
    </row>
    <row r="142" spans="1:25">
      <c r="A142" s="170"/>
      <c r="B142" s="169"/>
      <c r="C142" s="291"/>
      <c r="D142" s="286"/>
      <c r="E142" s="286"/>
      <c r="F142" s="286"/>
      <c r="G142" s="291"/>
      <c r="H142" s="312"/>
      <c r="I142" s="291"/>
      <c r="J142" s="291"/>
      <c r="K142" s="291"/>
      <c r="L142" s="291"/>
      <c r="M142" s="312"/>
      <c r="N142" s="286"/>
      <c r="O142" s="286"/>
      <c r="P142" s="286"/>
      <c r="Q142" s="286"/>
      <c r="R142" s="286"/>
      <c r="S142" s="313"/>
      <c r="T142" s="286"/>
      <c r="U142" s="286"/>
      <c r="V142" s="286"/>
      <c r="W142" s="286"/>
      <c r="X142" s="291"/>
    </row>
    <row r="143" spans="1:25" s="339" customFormat="1" ht="16.5" customHeight="1">
      <c r="A143" s="328" t="s">
        <v>692</v>
      </c>
      <c r="C143" s="340"/>
      <c r="D143" s="341">
        <f>SUM(D144:D155)</f>
        <v>1.6600000000000001</v>
      </c>
      <c r="E143" s="341">
        <f t="shared" ref="E143:F143" si="33">SUM(E144:E155)</f>
        <v>117.98</v>
      </c>
      <c r="F143" s="341">
        <f t="shared" si="33"/>
        <v>114.99</v>
      </c>
      <c r="G143" s="340"/>
      <c r="H143" s="337"/>
      <c r="I143" s="340"/>
      <c r="J143" s="340"/>
      <c r="K143" s="340"/>
      <c r="L143" s="340"/>
      <c r="M143" s="337"/>
      <c r="N143" s="341">
        <f t="shared" ref="N143:Q143" si="34">SUM(N144:N155)</f>
        <v>1.6509575525148596</v>
      </c>
      <c r="O143" s="341">
        <f t="shared" si="34"/>
        <v>2.0406607774513272</v>
      </c>
      <c r="P143" s="341">
        <f t="shared" si="34"/>
        <v>344.87948013100072</v>
      </c>
      <c r="Q143" s="341">
        <f t="shared" si="34"/>
        <v>357.03239452462947</v>
      </c>
      <c r="R143" s="341"/>
      <c r="S143" s="338"/>
      <c r="T143" s="341">
        <f>N143/D143</f>
        <v>0.99455274247883108</v>
      </c>
      <c r="U143" s="341">
        <f>O143/D143</f>
        <v>1.2293137213562211</v>
      </c>
      <c r="V143" s="341">
        <f>P143/E143</f>
        <v>2.9232029168587954</v>
      </c>
      <c r="W143" s="341">
        <f>Q143/F143</f>
        <v>3.1048995088671143</v>
      </c>
      <c r="X143" s="340"/>
      <c r="Y143" s="357"/>
    </row>
    <row r="144" spans="1:25" ht="16.5" customHeight="1">
      <c r="A144" s="170" t="s">
        <v>693</v>
      </c>
      <c r="B144" s="169" t="s">
        <v>694</v>
      </c>
      <c r="C144" s="291" t="s">
        <v>695</v>
      </c>
      <c r="D144" s="286">
        <v>0</v>
      </c>
      <c r="E144" s="286">
        <v>10.66</v>
      </c>
      <c r="F144" s="292">
        <v>27.33</v>
      </c>
      <c r="G144" s="293">
        <v>0</v>
      </c>
      <c r="H144" s="315"/>
      <c r="I144" s="294">
        <v>1.0970967076133231</v>
      </c>
      <c r="J144" s="294">
        <v>1.5079840124216304</v>
      </c>
      <c r="K144" s="294">
        <v>2.6782159709999869</v>
      </c>
      <c r="L144" s="294">
        <v>2.6732374036401652</v>
      </c>
      <c r="M144" s="315"/>
      <c r="N144" s="292">
        <f t="shared" ref="N144:N155" si="35">D144*I144</f>
        <v>0</v>
      </c>
      <c r="O144" s="292">
        <f t="shared" ref="O144:Q155" si="36">J144*D144</f>
        <v>0</v>
      </c>
      <c r="P144" s="292">
        <f t="shared" si="36"/>
        <v>28.54978225085986</v>
      </c>
      <c r="Q144" s="292">
        <f t="shared" si="36"/>
        <v>73.05957824148571</v>
      </c>
      <c r="R144" s="292"/>
      <c r="S144" s="314"/>
      <c r="T144" s="292"/>
      <c r="U144" s="292"/>
      <c r="V144" s="292"/>
      <c r="W144" s="292"/>
      <c r="X144" s="293"/>
    </row>
    <row r="145" spans="1:25" s="84" customFormat="1">
      <c r="A145" s="95" t="s">
        <v>696</v>
      </c>
      <c r="B145" s="82" t="s">
        <v>697</v>
      </c>
      <c r="C145" s="241" t="s">
        <v>698</v>
      </c>
      <c r="D145" s="316">
        <v>0</v>
      </c>
      <c r="E145" s="316">
        <v>11</v>
      </c>
      <c r="F145" s="317">
        <v>1.33</v>
      </c>
      <c r="G145" s="318">
        <v>0</v>
      </c>
      <c r="H145" s="315"/>
      <c r="I145" s="83">
        <v>1.0970967076133231</v>
      </c>
      <c r="J145" s="83">
        <v>1.5079840124216304</v>
      </c>
      <c r="K145" s="83">
        <v>2.6782159709999869</v>
      </c>
      <c r="L145" s="83">
        <v>2.6732374036401652</v>
      </c>
      <c r="M145" s="315"/>
      <c r="N145" s="317">
        <f t="shared" si="35"/>
        <v>0</v>
      </c>
      <c r="O145" s="317">
        <f t="shared" si="36"/>
        <v>0</v>
      </c>
      <c r="P145" s="317">
        <f t="shared" si="36"/>
        <v>29.460375680999856</v>
      </c>
      <c r="Q145" s="317">
        <f t="shared" si="36"/>
        <v>3.5554057468414197</v>
      </c>
      <c r="R145" s="317"/>
      <c r="S145" s="314"/>
      <c r="T145" s="317"/>
      <c r="U145" s="317"/>
      <c r="V145" s="317"/>
      <c r="W145" s="317"/>
      <c r="X145" s="318"/>
      <c r="Y145" s="349"/>
    </row>
    <row r="146" spans="1:25">
      <c r="A146" s="170" t="s">
        <v>550</v>
      </c>
      <c r="B146" s="169" t="s">
        <v>699</v>
      </c>
      <c r="C146" s="291" t="s">
        <v>460</v>
      </c>
      <c r="D146" s="286">
        <v>1</v>
      </c>
      <c r="E146" s="286">
        <v>12.33</v>
      </c>
      <c r="F146" s="292">
        <v>35.33</v>
      </c>
      <c r="G146" s="293">
        <v>0</v>
      </c>
      <c r="H146" s="315"/>
      <c r="I146" s="294">
        <v>0.85916654384777502</v>
      </c>
      <c r="J146" s="294">
        <v>1.0874667332630468</v>
      </c>
      <c r="K146" s="294">
        <v>1.620481189832524</v>
      </c>
      <c r="L146" s="294">
        <v>2.880841782963143</v>
      </c>
      <c r="M146" s="315"/>
      <c r="N146" s="292">
        <f t="shared" si="35"/>
        <v>0.85916654384777502</v>
      </c>
      <c r="O146" s="292">
        <f t="shared" si="36"/>
        <v>1.0874667332630468</v>
      </c>
      <c r="P146" s="292">
        <f t="shared" si="36"/>
        <v>19.980533070635023</v>
      </c>
      <c r="Q146" s="292">
        <f t="shared" si="36"/>
        <v>101.78014019208784</v>
      </c>
      <c r="R146" s="292"/>
      <c r="S146" s="314"/>
      <c r="T146" s="292"/>
      <c r="U146" s="292"/>
      <c r="V146" s="292"/>
      <c r="W146" s="292"/>
      <c r="X146" s="293"/>
    </row>
    <row r="147" spans="1:25" s="84" customFormat="1">
      <c r="A147" s="95" t="s">
        <v>700</v>
      </c>
      <c r="B147" s="82" t="s">
        <v>701</v>
      </c>
      <c r="C147" s="241" t="s">
        <v>652</v>
      </c>
      <c r="D147" s="316">
        <v>0</v>
      </c>
      <c r="E147" s="316">
        <v>14.33</v>
      </c>
      <c r="F147" s="317">
        <v>9.67</v>
      </c>
      <c r="G147" s="318">
        <v>0</v>
      </c>
      <c r="H147" s="315"/>
      <c r="I147" s="83">
        <v>1.3802034966472225</v>
      </c>
      <c r="J147" s="83">
        <v>2.0045975707120656</v>
      </c>
      <c r="K147" s="83">
        <v>3.5506461575284134</v>
      </c>
      <c r="L147" s="83">
        <v>3.7394256928930956</v>
      </c>
      <c r="M147" s="315"/>
      <c r="N147" s="317">
        <f t="shared" si="35"/>
        <v>0</v>
      </c>
      <c r="O147" s="317">
        <f t="shared" si="36"/>
        <v>0</v>
      </c>
      <c r="P147" s="317">
        <f t="shared" si="36"/>
        <v>50.880759437382167</v>
      </c>
      <c r="Q147" s="317">
        <f t="shared" si="36"/>
        <v>36.160246450276233</v>
      </c>
      <c r="R147" s="317"/>
      <c r="S147" s="314"/>
      <c r="T147" s="317"/>
      <c r="U147" s="317"/>
      <c r="V147" s="317"/>
      <c r="W147" s="317"/>
      <c r="X147" s="318"/>
      <c r="Y147" s="349"/>
    </row>
    <row r="148" spans="1:25">
      <c r="A148" s="170" t="s">
        <v>702</v>
      </c>
      <c r="B148" s="169" t="s">
        <v>703</v>
      </c>
      <c r="C148" s="291" t="s">
        <v>704</v>
      </c>
      <c r="D148" s="286">
        <v>0</v>
      </c>
      <c r="E148" s="286">
        <v>0</v>
      </c>
      <c r="F148" s="292">
        <v>0</v>
      </c>
      <c r="G148" s="293">
        <v>0</v>
      </c>
      <c r="H148" s="315"/>
      <c r="I148" s="294">
        <v>1.3502501783537839</v>
      </c>
      <c r="J148" s="294">
        <v>1.6489984320087157</v>
      </c>
      <c r="K148" s="294">
        <v>3.0978078532593565</v>
      </c>
      <c r="L148" s="294">
        <v>2.389391402686206</v>
      </c>
      <c r="M148" s="315"/>
      <c r="N148" s="292">
        <f t="shared" si="35"/>
        <v>0</v>
      </c>
      <c r="O148" s="292">
        <f t="shared" si="36"/>
        <v>0</v>
      </c>
      <c r="P148" s="292">
        <f t="shared" si="36"/>
        <v>0</v>
      </c>
      <c r="Q148" s="292">
        <f t="shared" si="36"/>
        <v>0</v>
      </c>
      <c r="R148" s="292"/>
      <c r="S148" s="314"/>
      <c r="T148" s="292"/>
      <c r="U148" s="292"/>
      <c r="V148" s="292"/>
      <c r="W148" s="292"/>
      <c r="X148" s="293"/>
    </row>
    <row r="149" spans="1:25" s="84" customFormat="1">
      <c r="A149" s="95" t="s">
        <v>705</v>
      </c>
      <c r="B149" s="82" t="s">
        <v>706</v>
      </c>
      <c r="C149" s="241" t="s">
        <v>652</v>
      </c>
      <c r="D149" s="316">
        <v>0</v>
      </c>
      <c r="E149" s="316">
        <v>1.33</v>
      </c>
      <c r="F149" s="317">
        <v>29</v>
      </c>
      <c r="G149" s="318">
        <v>0</v>
      </c>
      <c r="H149" s="315"/>
      <c r="I149" s="83">
        <v>0.90475233688153389</v>
      </c>
      <c r="J149" s="83">
        <v>1.3601110121773259</v>
      </c>
      <c r="K149" s="83">
        <v>3.3042495090247677</v>
      </c>
      <c r="L149" s="83">
        <v>3.3300700353849817</v>
      </c>
      <c r="M149" s="315"/>
      <c r="N149" s="317">
        <f t="shared" si="35"/>
        <v>0</v>
      </c>
      <c r="O149" s="317">
        <f t="shared" si="36"/>
        <v>0</v>
      </c>
      <c r="P149" s="317">
        <f t="shared" si="36"/>
        <v>4.3946518470029412</v>
      </c>
      <c r="Q149" s="317">
        <f t="shared" si="36"/>
        <v>96.572031026164467</v>
      </c>
      <c r="R149" s="317"/>
      <c r="S149" s="314"/>
      <c r="T149" s="317"/>
      <c r="U149" s="317"/>
      <c r="V149" s="317"/>
      <c r="W149" s="317"/>
      <c r="X149" s="318"/>
      <c r="Y149" s="349"/>
    </row>
    <row r="150" spans="1:25">
      <c r="A150" s="170" t="s">
        <v>486</v>
      </c>
      <c r="B150" s="169" t="s">
        <v>707</v>
      </c>
      <c r="C150" s="291" t="s">
        <v>708</v>
      </c>
      <c r="D150" s="286">
        <v>0</v>
      </c>
      <c r="E150" s="286">
        <v>2.67</v>
      </c>
      <c r="F150" s="292">
        <v>0</v>
      </c>
      <c r="G150" s="293">
        <v>0</v>
      </c>
      <c r="H150" s="315"/>
      <c r="I150" s="294">
        <v>0.90475233688153389</v>
      </c>
      <c r="J150" s="294">
        <v>1.3601110121773259</v>
      </c>
      <c r="K150" s="294">
        <v>3.3042495090247677</v>
      </c>
      <c r="L150" s="294">
        <v>3.3300700353849817</v>
      </c>
      <c r="M150" s="315"/>
      <c r="N150" s="292">
        <f t="shared" si="35"/>
        <v>0</v>
      </c>
      <c r="O150" s="292">
        <f t="shared" si="36"/>
        <v>0</v>
      </c>
      <c r="P150" s="292">
        <f t="shared" si="36"/>
        <v>8.8223461890961286</v>
      </c>
      <c r="Q150" s="292">
        <f t="shared" si="36"/>
        <v>0</v>
      </c>
      <c r="R150" s="292"/>
      <c r="S150" s="314"/>
      <c r="T150" s="292"/>
      <c r="U150" s="292"/>
      <c r="V150" s="292"/>
      <c r="W150" s="292"/>
      <c r="X150" s="293"/>
    </row>
    <row r="151" spans="1:25" s="84" customFormat="1">
      <c r="A151" s="95" t="s">
        <v>709</v>
      </c>
      <c r="B151" s="82" t="s">
        <v>710</v>
      </c>
      <c r="C151" s="241" t="s">
        <v>711</v>
      </c>
      <c r="D151" s="316">
        <v>0.66</v>
      </c>
      <c r="E151" s="316">
        <v>48.33</v>
      </c>
      <c r="F151" s="317">
        <v>1</v>
      </c>
      <c r="G151" s="318">
        <v>0</v>
      </c>
      <c r="H151" s="315"/>
      <c r="I151" s="83">
        <v>1.1996833464652796</v>
      </c>
      <c r="J151" s="83">
        <v>1.4442334002852737</v>
      </c>
      <c r="K151" s="83">
        <v>2.9130346480881646</v>
      </c>
      <c r="L151" s="83">
        <v>2.6512901561322022</v>
      </c>
      <c r="M151" s="315"/>
      <c r="N151" s="317">
        <f t="shared" si="35"/>
        <v>0.79179100866708463</v>
      </c>
      <c r="O151" s="317">
        <f t="shared" si="36"/>
        <v>0.95319404418828069</v>
      </c>
      <c r="P151" s="317">
        <f t="shared" si="36"/>
        <v>140.786964542101</v>
      </c>
      <c r="Q151" s="317">
        <f t="shared" si="36"/>
        <v>2.6512901561322022</v>
      </c>
      <c r="R151" s="317"/>
      <c r="S151" s="314"/>
      <c r="T151" s="317"/>
      <c r="U151" s="317"/>
      <c r="V151" s="317"/>
      <c r="W151" s="317"/>
      <c r="X151" s="318"/>
      <c r="Y151" s="349"/>
    </row>
    <row r="152" spans="1:25">
      <c r="A152" s="170" t="s">
        <v>712</v>
      </c>
      <c r="B152" s="169" t="s">
        <v>713</v>
      </c>
      <c r="C152" s="291" t="s">
        <v>652</v>
      </c>
      <c r="D152" s="286">
        <v>0</v>
      </c>
      <c r="E152" s="286">
        <v>12</v>
      </c>
      <c r="F152" s="292">
        <v>7.67</v>
      </c>
      <c r="G152" s="293">
        <v>0</v>
      </c>
      <c r="H152" s="315"/>
      <c r="I152" s="294">
        <v>1.0052794201324906</v>
      </c>
      <c r="J152" s="294">
        <v>1.6128172427444649</v>
      </c>
      <c r="K152" s="294">
        <v>3.7979450543678293</v>
      </c>
      <c r="L152" s="294">
        <v>3.348343931947646</v>
      </c>
      <c r="M152" s="315"/>
      <c r="N152" s="292">
        <f t="shared" si="35"/>
        <v>0</v>
      </c>
      <c r="O152" s="292">
        <f t="shared" si="36"/>
        <v>0</v>
      </c>
      <c r="P152" s="292">
        <f t="shared" si="36"/>
        <v>45.575340652413949</v>
      </c>
      <c r="Q152" s="292">
        <f t="shared" si="36"/>
        <v>25.681797958038445</v>
      </c>
      <c r="R152" s="292"/>
      <c r="S152" s="314"/>
      <c r="T152" s="292"/>
      <c r="U152" s="292"/>
      <c r="V152" s="292"/>
      <c r="W152" s="292"/>
      <c r="X152" s="293"/>
    </row>
    <row r="153" spans="1:25" s="84" customFormat="1">
      <c r="A153" s="95" t="s">
        <v>714</v>
      </c>
      <c r="B153" s="82" t="s">
        <v>715</v>
      </c>
      <c r="C153" s="241" t="s">
        <v>716</v>
      </c>
      <c r="D153" s="316">
        <v>0</v>
      </c>
      <c r="E153" s="316">
        <v>0</v>
      </c>
      <c r="F153" s="317">
        <v>0</v>
      </c>
      <c r="G153" s="318">
        <v>0</v>
      </c>
      <c r="H153" s="315"/>
      <c r="I153" s="83">
        <v>1.1182374464368425</v>
      </c>
      <c r="J153" s="83">
        <v>1.3123088720287597</v>
      </c>
      <c r="K153" s="83">
        <v>1.8430539082346562</v>
      </c>
      <c r="L153" s="83">
        <v>3.7301663711884028</v>
      </c>
      <c r="M153" s="315"/>
      <c r="N153" s="317">
        <f t="shared" si="35"/>
        <v>0</v>
      </c>
      <c r="O153" s="317">
        <f t="shared" si="36"/>
        <v>0</v>
      </c>
      <c r="P153" s="317">
        <f t="shared" si="36"/>
        <v>0</v>
      </c>
      <c r="Q153" s="317">
        <f t="shared" si="36"/>
        <v>0</v>
      </c>
      <c r="R153" s="317"/>
      <c r="S153" s="314"/>
      <c r="T153" s="317"/>
      <c r="U153" s="317"/>
      <c r="V153" s="317"/>
      <c r="W153" s="317"/>
      <c r="X153" s="318"/>
      <c r="Y153" s="349"/>
    </row>
    <row r="154" spans="1:25">
      <c r="A154" s="170" t="s">
        <v>717</v>
      </c>
      <c r="B154" s="169" t="s">
        <v>420</v>
      </c>
      <c r="C154" s="291" t="s">
        <v>718</v>
      </c>
      <c r="D154" s="286">
        <v>0</v>
      </c>
      <c r="E154" s="286">
        <v>0</v>
      </c>
      <c r="F154" s="292">
        <v>0.33</v>
      </c>
      <c r="G154" s="293">
        <v>0</v>
      </c>
      <c r="H154" s="315"/>
      <c r="I154" s="294">
        <v>0.6223563992186194</v>
      </c>
      <c r="J154" s="294">
        <v>1</v>
      </c>
      <c r="K154" s="294">
        <v>2.5054514753259145</v>
      </c>
      <c r="L154" s="294">
        <v>3.5461696562023861</v>
      </c>
      <c r="M154" s="315"/>
      <c r="N154" s="292">
        <f t="shared" si="35"/>
        <v>0</v>
      </c>
      <c r="O154" s="292">
        <f t="shared" si="36"/>
        <v>0</v>
      </c>
      <c r="P154" s="292">
        <f t="shared" si="36"/>
        <v>0</v>
      </c>
      <c r="Q154" s="292">
        <f t="shared" si="36"/>
        <v>1.1702359865467875</v>
      </c>
      <c r="R154" s="292"/>
      <c r="S154" s="314"/>
      <c r="T154" s="292"/>
      <c r="U154" s="292"/>
      <c r="V154" s="292"/>
      <c r="W154" s="292"/>
      <c r="X154" s="293"/>
    </row>
    <row r="155" spans="1:25" s="84" customFormat="1">
      <c r="A155" s="95" t="s">
        <v>719</v>
      </c>
      <c r="B155" s="82" t="s">
        <v>720</v>
      </c>
      <c r="C155" s="241" t="s">
        <v>652</v>
      </c>
      <c r="D155" s="316">
        <v>0</v>
      </c>
      <c r="E155" s="316">
        <v>5.33</v>
      </c>
      <c r="F155" s="317">
        <v>3.33</v>
      </c>
      <c r="G155" s="318">
        <v>0</v>
      </c>
      <c r="H155" s="315"/>
      <c r="I155" s="83">
        <v>1.0415734608901523</v>
      </c>
      <c r="J155" s="83">
        <v>1.5367251861804097</v>
      </c>
      <c r="K155" s="83">
        <v>3.0823126567560544</v>
      </c>
      <c r="L155" s="83">
        <v>4.925426056173082</v>
      </c>
      <c r="M155" s="315"/>
      <c r="N155" s="317">
        <f t="shared" si="35"/>
        <v>0</v>
      </c>
      <c r="O155" s="317">
        <f t="shared" si="36"/>
        <v>0</v>
      </c>
      <c r="P155" s="317">
        <f t="shared" si="36"/>
        <v>16.428726460509768</v>
      </c>
      <c r="Q155" s="317">
        <f t="shared" si="36"/>
        <v>16.401668767056364</v>
      </c>
      <c r="R155" s="317"/>
      <c r="S155" s="314"/>
      <c r="T155" s="317"/>
      <c r="U155" s="317"/>
      <c r="V155" s="317"/>
      <c r="W155" s="317"/>
      <c r="X155" s="318"/>
      <c r="Y155" s="349"/>
    </row>
    <row r="156" spans="1:25">
      <c r="A156" s="170"/>
      <c r="B156" s="169"/>
      <c r="C156" s="291"/>
      <c r="D156" s="286"/>
      <c r="E156" s="286"/>
      <c r="F156" s="286"/>
      <c r="G156" s="291"/>
      <c r="H156" s="312"/>
      <c r="I156" s="291"/>
      <c r="J156" s="291"/>
      <c r="K156" s="291"/>
      <c r="L156" s="291"/>
      <c r="M156" s="312"/>
      <c r="N156" s="286"/>
      <c r="O156" s="286"/>
      <c r="P156" s="286"/>
      <c r="Q156" s="286"/>
      <c r="R156" s="286"/>
      <c r="S156" s="313"/>
      <c r="T156" s="286"/>
      <c r="U156" s="286"/>
      <c r="V156" s="286"/>
      <c r="W156" s="286"/>
      <c r="X156" s="291"/>
    </row>
    <row r="157" spans="1:25" s="307" customFormat="1" ht="16.5" customHeight="1">
      <c r="A157" s="328" t="s">
        <v>346</v>
      </c>
      <c r="C157" s="304"/>
      <c r="D157" s="305">
        <f>SUM(D158:D215)</f>
        <v>3510.9699999999993</v>
      </c>
      <c r="E157" s="305">
        <f t="shared" ref="E157:F157" si="37">SUM(E158:E215)</f>
        <v>191.31999999999996</v>
      </c>
      <c r="F157" s="305">
        <f t="shared" si="37"/>
        <v>46.33</v>
      </c>
      <c r="G157" s="304"/>
      <c r="H157" s="351"/>
      <c r="I157" s="304"/>
      <c r="J157" s="304"/>
      <c r="K157" s="304"/>
      <c r="L157" s="304"/>
      <c r="M157" s="351"/>
      <c r="N157" s="305">
        <f t="shared" ref="N157:Q157" si="38">SUM(N158:N215)</f>
        <v>2643.3645684921767</v>
      </c>
      <c r="O157" s="305">
        <f t="shared" si="38"/>
        <v>3835.6807247671391</v>
      </c>
      <c r="P157" s="305">
        <f t="shared" si="38"/>
        <v>454.51316621761737</v>
      </c>
      <c r="Q157" s="305">
        <f t="shared" si="38"/>
        <v>167.5434221585096</v>
      </c>
      <c r="R157" s="305"/>
      <c r="S157" s="354"/>
      <c r="T157" s="305">
        <f>N157/D157</f>
        <v>0.75288725579887528</v>
      </c>
      <c r="U157" s="305">
        <f>O157/D157</f>
        <v>1.0924846195687061</v>
      </c>
      <c r="V157" s="305">
        <f>P157/E157</f>
        <v>2.3756699049635035</v>
      </c>
      <c r="W157" s="305">
        <f>Q157/F157</f>
        <v>3.6163052484029703</v>
      </c>
      <c r="X157" s="304"/>
      <c r="Y157" s="356"/>
    </row>
    <row r="158" spans="1:25" ht="16.5" customHeight="1">
      <c r="A158" s="170" t="s">
        <v>721</v>
      </c>
      <c r="B158" s="169" t="s">
        <v>722</v>
      </c>
      <c r="C158" s="291" t="s">
        <v>507</v>
      </c>
      <c r="D158" s="286">
        <v>0</v>
      </c>
      <c r="E158" s="286">
        <v>0</v>
      </c>
      <c r="F158" s="292">
        <v>0</v>
      </c>
      <c r="G158" s="293">
        <v>0</v>
      </c>
      <c r="H158" s="315"/>
      <c r="I158" s="294">
        <v>0.6863327275894614</v>
      </c>
      <c r="J158" s="294">
        <v>1.1647301818132005</v>
      </c>
      <c r="K158" s="294">
        <v>3.4226890364794293</v>
      </c>
      <c r="L158" s="294">
        <v>3.7953147984257609</v>
      </c>
      <c r="M158" s="315"/>
      <c r="N158" s="292">
        <f t="shared" ref="N158:N216" si="39">D158*I158</f>
        <v>0</v>
      </c>
      <c r="O158" s="292">
        <f t="shared" ref="O158:Q216" si="40">J158*D158</f>
        <v>0</v>
      </c>
      <c r="P158" s="292">
        <f t="shared" si="40"/>
        <v>0</v>
      </c>
      <c r="Q158" s="292">
        <f t="shared" si="40"/>
        <v>0</v>
      </c>
      <c r="R158" s="292"/>
      <c r="S158" s="314"/>
      <c r="T158" s="292"/>
      <c r="U158" s="292"/>
      <c r="V158" s="292"/>
      <c r="W158" s="292"/>
      <c r="X158" s="293"/>
    </row>
    <row r="159" spans="1:25" s="84" customFormat="1">
      <c r="A159" s="95" t="s">
        <v>723</v>
      </c>
      <c r="B159" s="82" t="s">
        <v>724</v>
      </c>
      <c r="C159" s="241" t="s">
        <v>725</v>
      </c>
      <c r="D159" s="316">
        <v>1</v>
      </c>
      <c r="E159" s="316">
        <v>0</v>
      </c>
      <c r="F159" s="317">
        <v>0</v>
      </c>
      <c r="G159" s="318">
        <v>0</v>
      </c>
      <c r="H159" s="315"/>
      <c r="I159" s="83">
        <v>0.6863327275894614</v>
      </c>
      <c r="J159" s="83">
        <v>1.1647301818132005</v>
      </c>
      <c r="K159" s="83">
        <v>3.4226890364794293</v>
      </c>
      <c r="L159" s="83">
        <v>3.7953147984257609</v>
      </c>
      <c r="M159" s="315"/>
      <c r="N159" s="317">
        <f t="shared" si="39"/>
        <v>0.6863327275894614</v>
      </c>
      <c r="O159" s="317">
        <f t="shared" si="40"/>
        <v>1.1647301818132005</v>
      </c>
      <c r="P159" s="317">
        <f t="shared" si="40"/>
        <v>0</v>
      </c>
      <c r="Q159" s="317">
        <f t="shared" si="40"/>
        <v>0</v>
      </c>
      <c r="R159" s="317"/>
      <c r="S159" s="314"/>
      <c r="T159" s="317"/>
      <c r="U159" s="317"/>
      <c r="V159" s="317"/>
      <c r="W159" s="317"/>
      <c r="X159" s="318"/>
      <c r="Y159" s="349"/>
    </row>
    <row r="160" spans="1:25">
      <c r="A160" s="170" t="s">
        <v>726</v>
      </c>
      <c r="B160" s="169" t="s">
        <v>727</v>
      </c>
      <c r="C160" s="291" t="s">
        <v>725</v>
      </c>
      <c r="D160" s="286">
        <v>0</v>
      </c>
      <c r="E160" s="286">
        <v>0</v>
      </c>
      <c r="F160" s="292">
        <v>0</v>
      </c>
      <c r="G160" s="293">
        <v>0</v>
      </c>
      <c r="H160" s="315"/>
      <c r="I160" s="294">
        <v>0.6863327275894614</v>
      </c>
      <c r="J160" s="294">
        <v>1.1647301818132005</v>
      </c>
      <c r="K160" s="294">
        <v>3.4226890364794293</v>
      </c>
      <c r="L160" s="294">
        <v>3.7953147984257609</v>
      </c>
      <c r="M160" s="315"/>
      <c r="N160" s="292">
        <f t="shared" si="39"/>
        <v>0</v>
      </c>
      <c r="O160" s="292">
        <f t="shared" si="40"/>
        <v>0</v>
      </c>
      <c r="P160" s="292">
        <f t="shared" si="40"/>
        <v>0</v>
      </c>
      <c r="Q160" s="292">
        <f t="shared" si="40"/>
        <v>0</v>
      </c>
      <c r="R160" s="292"/>
      <c r="S160" s="314"/>
      <c r="T160" s="292"/>
      <c r="U160" s="292"/>
      <c r="V160" s="292"/>
      <c r="W160" s="292"/>
      <c r="X160" s="293"/>
    </row>
    <row r="161" spans="1:25" s="84" customFormat="1">
      <c r="A161" s="95" t="s">
        <v>728</v>
      </c>
      <c r="B161" s="82" t="s">
        <v>729</v>
      </c>
      <c r="C161" s="241" t="s">
        <v>730</v>
      </c>
      <c r="D161" s="316">
        <v>0</v>
      </c>
      <c r="E161" s="316">
        <v>4.33</v>
      </c>
      <c r="F161" s="317">
        <v>0</v>
      </c>
      <c r="G161" s="318">
        <v>0</v>
      </c>
      <c r="H161" s="315"/>
      <c r="I161" s="83">
        <v>0.6863327275894614</v>
      </c>
      <c r="J161" s="83">
        <v>1.1647301818132005</v>
      </c>
      <c r="K161" s="83">
        <v>3.4226890364794293</v>
      </c>
      <c r="L161" s="83">
        <v>3.7953147984257609</v>
      </c>
      <c r="M161" s="315"/>
      <c r="N161" s="317">
        <f t="shared" si="39"/>
        <v>0</v>
      </c>
      <c r="O161" s="317">
        <f t="shared" si="40"/>
        <v>0</v>
      </c>
      <c r="P161" s="317">
        <f t="shared" si="40"/>
        <v>14.820243527955929</v>
      </c>
      <c r="Q161" s="317">
        <f t="shared" si="40"/>
        <v>0</v>
      </c>
      <c r="R161" s="317"/>
      <c r="S161" s="314"/>
      <c r="T161" s="317"/>
      <c r="U161" s="317"/>
      <c r="V161" s="317"/>
      <c r="W161" s="317"/>
      <c r="X161" s="318"/>
      <c r="Y161" s="349"/>
    </row>
    <row r="162" spans="1:25" ht="28.5">
      <c r="A162" s="170" t="s">
        <v>731</v>
      </c>
      <c r="B162" s="169" t="s">
        <v>732</v>
      </c>
      <c r="C162" s="291" t="s">
        <v>733</v>
      </c>
      <c r="D162" s="286">
        <v>44.66</v>
      </c>
      <c r="E162" s="286">
        <v>20.329999999999998</v>
      </c>
      <c r="F162" s="292">
        <v>0</v>
      </c>
      <c r="G162" s="293">
        <v>0</v>
      </c>
      <c r="H162" s="315"/>
      <c r="I162" s="294">
        <v>0.6863327275894614</v>
      </c>
      <c r="J162" s="294">
        <v>1.1647301818132005</v>
      </c>
      <c r="K162" s="294">
        <v>3.4226890364794293</v>
      </c>
      <c r="L162" s="294">
        <v>3.7953147984257609</v>
      </c>
      <c r="M162" s="315"/>
      <c r="N162" s="292">
        <f t="shared" si="39"/>
        <v>30.651619614145343</v>
      </c>
      <c r="O162" s="292">
        <f t="shared" si="40"/>
        <v>52.016849919777535</v>
      </c>
      <c r="P162" s="292">
        <f t="shared" si="40"/>
        <v>69.583268111626793</v>
      </c>
      <c r="Q162" s="292">
        <f t="shared" si="40"/>
        <v>0</v>
      </c>
      <c r="R162" s="292"/>
      <c r="S162" s="314"/>
      <c r="T162" s="292"/>
      <c r="U162" s="292"/>
      <c r="V162" s="292"/>
      <c r="W162" s="292"/>
      <c r="X162" s="293"/>
    </row>
    <row r="163" spans="1:25" s="84" customFormat="1">
      <c r="A163" s="95" t="s">
        <v>734</v>
      </c>
      <c r="B163" s="82" t="s">
        <v>735</v>
      </c>
      <c r="C163" s="241" t="s">
        <v>428</v>
      </c>
      <c r="D163" s="316">
        <v>0</v>
      </c>
      <c r="E163" s="316">
        <v>0</v>
      </c>
      <c r="F163" s="317">
        <v>0</v>
      </c>
      <c r="G163" s="318">
        <v>0</v>
      </c>
      <c r="H163" s="315"/>
      <c r="I163" s="83">
        <v>0.6863327275894614</v>
      </c>
      <c r="J163" s="83">
        <v>1.1647301818132005</v>
      </c>
      <c r="K163" s="83">
        <v>3.4226890364794293</v>
      </c>
      <c r="L163" s="83">
        <v>3.7953147984257609</v>
      </c>
      <c r="M163" s="315"/>
      <c r="N163" s="317">
        <f t="shared" si="39"/>
        <v>0</v>
      </c>
      <c r="O163" s="317">
        <f t="shared" si="40"/>
        <v>0</v>
      </c>
      <c r="P163" s="317">
        <f t="shared" si="40"/>
        <v>0</v>
      </c>
      <c r="Q163" s="317">
        <f t="shared" si="40"/>
        <v>0</v>
      </c>
      <c r="R163" s="317"/>
      <c r="S163" s="314"/>
      <c r="T163" s="317"/>
      <c r="U163" s="317"/>
      <c r="V163" s="317"/>
      <c r="W163" s="317"/>
      <c r="X163" s="318"/>
      <c r="Y163" s="349"/>
    </row>
    <row r="164" spans="1:25">
      <c r="A164" s="170" t="s">
        <v>736</v>
      </c>
      <c r="B164" s="169" t="s">
        <v>737</v>
      </c>
      <c r="C164" s="291" t="s">
        <v>738</v>
      </c>
      <c r="D164" s="286">
        <v>12</v>
      </c>
      <c r="E164" s="286">
        <v>0</v>
      </c>
      <c r="F164" s="292">
        <v>0</v>
      </c>
      <c r="G164" s="293">
        <v>0</v>
      </c>
      <c r="H164" s="315"/>
      <c r="I164" s="294">
        <v>0.6863327275894614</v>
      </c>
      <c r="J164" s="294">
        <v>1.1647301818132005</v>
      </c>
      <c r="K164" s="294">
        <v>3.4226890364794293</v>
      </c>
      <c r="L164" s="294">
        <v>3.7953147984257609</v>
      </c>
      <c r="M164" s="315"/>
      <c r="N164" s="292">
        <f t="shared" si="39"/>
        <v>8.2359927310735372</v>
      </c>
      <c r="O164" s="292">
        <f t="shared" si="40"/>
        <v>13.976762181758406</v>
      </c>
      <c r="P164" s="292">
        <f t="shared" si="40"/>
        <v>0</v>
      </c>
      <c r="Q164" s="292">
        <f t="shared" si="40"/>
        <v>0</v>
      </c>
      <c r="R164" s="292"/>
      <c r="S164" s="314"/>
      <c r="T164" s="292"/>
      <c r="U164" s="292"/>
      <c r="V164" s="292"/>
      <c r="W164" s="292"/>
      <c r="X164" s="293"/>
    </row>
    <row r="165" spans="1:25" s="84" customFormat="1">
      <c r="A165" s="95" t="s">
        <v>739</v>
      </c>
      <c r="B165" s="82" t="s">
        <v>740</v>
      </c>
      <c r="C165" s="241" t="s">
        <v>741</v>
      </c>
      <c r="D165" s="316">
        <v>191.67000000000002</v>
      </c>
      <c r="E165" s="316">
        <v>0</v>
      </c>
      <c r="F165" s="317">
        <v>0</v>
      </c>
      <c r="G165" s="318">
        <v>0</v>
      </c>
      <c r="H165" s="315"/>
      <c r="I165" s="83">
        <v>0.76899854173700721</v>
      </c>
      <c r="J165" s="83">
        <v>1.0548973699126067</v>
      </c>
      <c r="K165" s="83">
        <v>2.7040544199190202</v>
      </c>
      <c r="L165" s="83">
        <v>3.3741786101298605</v>
      </c>
      <c r="M165" s="315"/>
      <c r="N165" s="317">
        <f t="shared" si="39"/>
        <v>147.3939504947322</v>
      </c>
      <c r="O165" s="317">
        <f t="shared" si="40"/>
        <v>202.19217889114935</v>
      </c>
      <c r="P165" s="317">
        <f t="shared" si="40"/>
        <v>0</v>
      </c>
      <c r="Q165" s="317">
        <f t="shared" si="40"/>
        <v>0</v>
      </c>
      <c r="R165" s="317"/>
      <c r="S165" s="314"/>
      <c r="T165" s="317"/>
      <c r="U165" s="317"/>
      <c r="V165" s="317"/>
      <c r="W165" s="317"/>
      <c r="X165" s="318"/>
      <c r="Y165" s="349"/>
    </row>
    <row r="166" spans="1:25">
      <c r="A166" s="170" t="s">
        <v>742</v>
      </c>
      <c r="B166" s="169" t="s">
        <v>743</v>
      </c>
      <c r="C166" s="291" t="s">
        <v>744</v>
      </c>
      <c r="D166" s="286">
        <v>0</v>
      </c>
      <c r="E166" s="286">
        <v>0</v>
      </c>
      <c r="F166" s="292">
        <v>0</v>
      </c>
      <c r="G166" s="293">
        <v>0</v>
      </c>
      <c r="H166" s="315"/>
      <c r="I166" s="294">
        <v>0.76899854173700721</v>
      </c>
      <c r="J166" s="294">
        <v>1.0548973699126067</v>
      </c>
      <c r="K166" s="294">
        <v>2.7040544199190202</v>
      </c>
      <c r="L166" s="294">
        <v>3.3741786101298605</v>
      </c>
      <c r="M166" s="315"/>
      <c r="N166" s="292">
        <f t="shared" si="39"/>
        <v>0</v>
      </c>
      <c r="O166" s="292">
        <f t="shared" si="40"/>
        <v>0</v>
      </c>
      <c r="P166" s="292">
        <f t="shared" si="40"/>
        <v>0</v>
      </c>
      <c r="Q166" s="292">
        <f t="shared" si="40"/>
        <v>0</v>
      </c>
      <c r="R166" s="292"/>
      <c r="S166" s="314"/>
      <c r="T166" s="292"/>
      <c r="U166" s="292"/>
      <c r="V166" s="292"/>
      <c r="W166" s="292"/>
      <c r="X166" s="293"/>
    </row>
    <row r="167" spans="1:25" s="84" customFormat="1" ht="28.5">
      <c r="A167" s="95" t="s">
        <v>745</v>
      </c>
      <c r="B167" s="82" t="s">
        <v>746</v>
      </c>
      <c r="C167" s="241" t="s">
        <v>747</v>
      </c>
      <c r="D167" s="316">
        <v>316.31999999999994</v>
      </c>
      <c r="E167" s="316">
        <v>0</v>
      </c>
      <c r="F167" s="317">
        <v>0</v>
      </c>
      <c r="G167" s="318">
        <v>0</v>
      </c>
      <c r="H167" s="315"/>
      <c r="I167" s="83">
        <v>0.76899854173700721</v>
      </c>
      <c r="J167" s="83">
        <v>1.0548973699126067</v>
      </c>
      <c r="K167" s="83">
        <v>2.7040544199190202</v>
      </c>
      <c r="L167" s="83">
        <v>3.3741786101298605</v>
      </c>
      <c r="M167" s="315"/>
      <c r="N167" s="317">
        <f t="shared" si="39"/>
        <v>243.24961872225006</v>
      </c>
      <c r="O167" s="317">
        <f t="shared" si="40"/>
        <v>333.68513605075572</v>
      </c>
      <c r="P167" s="317">
        <f t="shared" si="40"/>
        <v>0</v>
      </c>
      <c r="Q167" s="317">
        <f t="shared" si="40"/>
        <v>0</v>
      </c>
      <c r="R167" s="317"/>
      <c r="S167" s="314"/>
      <c r="T167" s="317"/>
      <c r="U167" s="317"/>
      <c r="V167" s="317"/>
      <c r="W167" s="317"/>
      <c r="X167" s="318"/>
      <c r="Y167" s="349"/>
    </row>
    <row r="168" spans="1:25">
      <c r="A168" s="170" t="s">
        <v>748</v>
      </c>
      <c r="B168" s="169" t="s">
        <v>749</v>
      </c>
      <c r="C168" s="291" t="s">
        <v>750</v>
      </c>
      <c r="D168" s="286">
        <v>0</v>
      </c>
      <c r="E168" s="286">
        <v>0</v>
      </c>
      <c r="F168" s="292">
        <v>0</v>
      </c>
      <c r="G168" s="293">
        <v>0</v>
      </c>
      <c r="H168" s="315"/>
      <c r="I168" s="294">
        <v>0.83082781315917487</v>
      </c>
      <c r="J168" s="294">
        <v>1.0701009472844174</v>
      </c>
      <c r="K168" s="294">
        <v>2.4191256639730954</v>
      </c>
      <c r="L168" s="294">
        <v>2.9279070661493911</v>
      </c>
      <c r="M168" s="315"/>
      <c r="N168" s="292">
        <f t="shared" si="39"/>
        <v>0</v>
      </c>
      <c r="O168" s="292">
        <f t="shared" si="40"/>
        <v>0</v>
      </c>
      <c r="P168" s="292">
        <f t="shared" si="40"/>
        <v>0</v>
      </c>
      <c r="Q168" s="292">
        <f t="shared" si="40"/>
        <v>0</v>
      </c>
      <c r="R168" s="292"/>
      <c r="S168" s="314"/>
      <c r="T168" s="292"/>
      <c r="U168" s="292"/>
      <c r="V168" s="292"/>
      <c r="W168" s="292"/>
      <c r="X168" s="293"/>
    </row>
    <row r="169" spans="1:25" s="84" customFormat="1">
      <c r="A169" s="95" t="s">
        <v>751</v>
      </c>
      <c r="B169" s="82" t="s">
        <v>752</v>
      </c>
      <c r="C169" s="241" t="s">
        <v>753</v>
      </c>
      <c r="D169" s="316">
        <v>0</v>
      </c>
      <c r="E169" s="316">
        <v>0</v>
      </c>
      <c r="F169" s="317">
        <v>0</v>
      </c>
      <c r="G169" s="318">
        <v>0</v>
      </c>
      <c r="H169" s="315"/>
      <c r="I169" s="83">
        <v>0.83082781315917487</v>
      </c>
      <c r="J169" s="83">
        <v>1.0701009472844174</v>
      </c>
      <c r="K169" s="83">
        <v>2.4191256639730954</v>
      </c>
      <c r="L169" s="83">
        <v>2.9279070661493911</v>
      </c>
      <c r="M169" s="315"/>
      <c r="N169" s="317">
        <f t="shared" si="39"/>
        <v>0</v>
      </c>
      <c r="O169" s="317">
        <f t="shared" si="40"/>
        <v>0</v>
      </c>
      <c r="P169" s="317">
        <f t="shared" si="40"/>
        <v>0</v>
      </c>
      <c r="Q169" s="317">
        <f t="shared" si="40"/>
        <v>0</v>
      </c>
      <c r="R169" s="317"/>
      <c r="S169" s="314"/>
      <c r="T169" s="317"/>
      <c r="U169" s="317"/>
      <c r="V169" s="317"/>
      <c r="W169" s="317"/>
      <c r="X169" s="318"/>
      <c r="Y169" s="349"/>
    </row>
    <row r="170" spans="1:25" ht="15.75" customHeight="1">
      <c r="A170" s="170" t="s">
        <v>754</v>
      </c>
      <c r="B170" s="169" t="s">
        <v>755</v>
      </c>
      <c r="C170" s="291" t="s">
        <v>756</v>
      </c>
      <c r="D170" s="286">
        <v>1</v>
      </c>
      <c r="E170" s="286">
        <v>0</v>
      </c>
      <c r="F170" s="292">
        <v>0</v>
      </c>
      <c r="G170" s="293">
        <v>0</v>
      </c>
      <c r="H170" s="315"/>
      <c r="I170" s="294">
        <v>0.83082781315917487</v>
      </c>
      <c r="J170" s="294">
        <v>1.0701009472844174</v>
      </c>
      <c r="K170" s="294">
        <v>2.4191256639730954</v>
      </c>
      <c r="L170" s="294">
        <v>2.9279070661493911</v>
      </c>
      <c r="M170" s="315"/>
      <c r="N170" s="292">
        <f t="shared" si="39"/>
        <v>0.83082781315917487</v>
      </c>
      <c r="O170" s="292">
        <f t="shared" si="40"/>
        <v>1.0701009472844174</v>
      </c>
      <c r="P170" s="292">
        <f t="shared" si="40"/>
        <v>0</v>
      </c>
      <c r="Q170" s="292">
        <f t="shared" si="40"/>
        <v>0</v>
      </c>
      <c r="R170" s="292"/>
      <c r="S170" s="314"/>
      <c r="T170" s="292"/>
      <c r="U170" s="292"/>
      <c r="V170" s="292"/>
      <c r="W170" s="292"/>
      <c r="X170" s="293"/>
    </row>
    <row r="171" spans="1:25" s="84" customFormat="1">
      <c r="A171" s="95" t="s">
        <v>757</v>
      </c>
      <c r="B171" s="82" t="s">
        <v>758</v>
      </c>
      <c r="C171" s="241" t="s">
        <v>759</v>
      </c>
      <c r="D171" s="316">
        <v>0</v>
      </c>
      <c r="E171" s="316">
        <v>0</v>
      </c>
      <c r="F171" s="317">
        <v>0</v>
      </c>
      <c r="G171" s="318">
        <v>0</v>
      </c>
      <c r="H171" s="315"/>
      <c r="I171" s="83">
        <v>0.83082781315917487</v>
      </c>
      <c r="J171" s="83">
        <v>1.0701009472844174</v>
      </c>
      <c r="K171" s="83">
        <v>2.4191256639730954</v>
      </c>
      <c r="L171" s="83">
        <v>2.9279070661493911</v>
      </c>
      <c r="M171" s="315"/>
      <c r="N171" s="317">
        <f t="shared" si="39"/>
        <v>0</v>
      </c>
      <c r="O171" s="317">
        <f t="shared" si="40"/>
        <v>0</v>
      </c>
      <c r="P171" s="317">
        <f t="shared" si="40"/>
        <v>0</v>
      </c>
      <c r="Q171" s="317">
        <f t="shared" si="40"/>
        <v>0</v>
      </c>
      <c r="R171" s="317"/>
      <c r="S171" s="314"/>
      <c r="T171" s="317"/>
      <c r="U171" s="317"/>
      <c r="V171" s="317"/>
      <c r="W171" s="317"/>
      <c r="X171" s="318"/>
      <c r="Y171" s="349"/>
    </row>
    <row r="172" spans="1:25">
      <c r="A172" s="170" t="s">
        <v>760</v>
      </c>
      <c r="B172" s="169" t="s">
        <v>761</v>
      </c>
      <c r="C172" s="291" t="s">
        <v>759</v>
      </c>
      <c r="D172" s="286">
        <v>0</v>
      </c>
      <c r="E172" s="286">
        <v>0</v>
      </c>
      <c r="F172" s="292">
        <v>0</v>
      </c>
      <c r="G172" s="293">
        <v>0</v>
      </c>
      <c r="H172" s="315"/>
      <c r="I172" s="294">
        <v>0.83082781315917487</v>
      </c>
      <c r="J172" s="294">
        <v>1.0701009472844174</v>
      </c>
      <c r="K172" s="294">
        <v>2.4191256639730954</v>
      </c>
      <c r="L172" s="294">
        <v>2.9279070661493911</v>
      </c>
      <c r="M172" s="315"/>
      <c r="N172" s="292">
        <f t="shared" si="39"/>
        <v>0</v>
      </c>
      <c r="O172" s="292">
        <f t="shared" si="40"/>
        <v>0</v>
      </c>
      <c r="P172" s="292">
        <f t="shared" si="40"/>
        <v>0</v>
      </c>
      <c r="Q172" s="292">
        <f t="shared" si="40"/>
        <v>0</v>
      </c>
      <c r="R172" s="292"/>
      <c r="S172" s="314"/>
      <c r="T172" s="292"/>
      <c r="U172" s="292"/>
      <c r="V172" s="292"/>
      <c r="W172" s="292"/>
      <c r="X172" s="293"/>
    </row>
    <row r="173" spans="1:25" s="84" customFormat="1">
      <c r="A173" s="95" t="s">
        <v>762</v>
      </c>
      <c r="B173" s="82" t="s">
        <v>763</v>
      </c>
      <c r="C173" s="241" t="s">
        <v>759</v>
      </c>
      <c r="D173" s="316">
        <v>0</v>
      </c>
      <c r="E173" s="316">
        <v>0</v>
      </c>
      <c r="F173" s="317">
        <v>0</v>
      </c>
      <c r="G173" s="318">
        <v>0</v>
      </c>
      <c r="H173" s="315"/>
      <c r="I173" s="83">
        <v>0.83082781315917487</v>
      </c>
      <c r="J173" s="83">
        <v>1.0701009472844174</v>
      </c>
      <c r="K173" s="83">
        <v>2.4191256639730954</v>
      </c>
      <c r="L173" s="83">
        <v>2.9279070661493911</v>
      </c>
      <c r="M173" s="315"/>
      <c r="N173" s="317">
        <f t="shared" si="39"/>
        <v>0</v>
      </c>
      <c r="O173" s="317">
        <f t="shared" si="40"/>
        <v>0</v>
      </c>
      <c r="P173" s="317">
        <f t="shared" si="40"/>
        <v>0</v>
      </c>
      <c r="Q173" s="317">
        <f t="shared" si="40"/>
        <v>0</v>
      </c>
      <c r="R173" s="317"/>
      <c r="S173" s="314"/>
      <c r="T173" s="317"/>
      <c r="U173" s="317"/>
      <c r="V173" s="317"/>
      <c r="W173" s="317"/>
      <c r="X173" s="318"/>
      <c r="Y173" s="349"/>
    </row>
    <row r="174" spans="1:25">
      <c r="A174" s="170" t="s">
        <v>764</v>
      </c>
      <c r="B174" s="169" t="s">
        <v>765</v>
      </c>
      <c r="C174" s="291" t="s">
        <v>766</v>
      </c>
      <c r="D174" s="286">
        <v>0</v>
      </c>
      <c r="E174" s="286">
        <v>0</v>
      </c>
      <c r="F174" s="292">
        <v>0</v>
      </c>
      <c r="G174" s="293">
        <v>0</v>
      </c>
      <c r="H174" s="315"/>
      <c r="I174" s="294">
        <v>0.83082781315917487</v>
      </c>
      <c r="J174" s="294">
        <v>1.0701009472844174</v>
      </c>
      <c r="K174" s="294">
        <v>2.4191256639730954</v>
      </c>
      <c r="L174" s="294">
        <v>2.9279070661493911</v>
      </c>
      <c r="M174" s="315"/>
      <c r="N174" s="292">
        <f t="shared" si="39"/>
        <v>0</v>
      </c>
      <c r="O174" s="292">
        <f t="shared" si="40"/>
        <v>0</v>
      </c>
      <c r="P174" s="292">
        <f t="shared" si="40"/>
        <v>0</v>
      </c>
      <c r="Q174" s="292">
        <f t="shared" si="40"/>
        <v>0</v>
      </c>
      <c r="R174" s="292"/>
      <c r="S174" s="314"/>
      <c r="T174" s="292"/>
      <c r="U174" s="292"/>
      <c r="V174" s="292"/>
      <c r="W174" s="292"/>
      <c r="X174" s="293"/>
    </row>
    <row r="175" spans="1:25" s="84" customFormat="1">
      <c r="A175" s="95" t="s">
        <v>767</v>
      </c>
      <c r="B175" s="82" t="s">
        <v>768</v>
      </c>
      <c r="C175" s="241" t="s">
        <v>769</v>
      </c>
      <c r="D175" s="316">
        <v>40</v>
      </c>
      <c r="E175" s="316">
        <v>0</v>
      </c>
      <c r="F175" s="317">
        <v>0</v>
      </c>
      <c r="G175" s="318">
        <v>0</v>
      </c>
      <c r="H175" s="315"/>
      <c r="I175" s="83">
        <v>0.83082781315917487</v>
      </c>
      <c r="J175" s="83">
        <v>1.0701009472844174</v>
      </c>
      <c r="K175" s="83">
        <v>2.4191256639730954</v>
      </c>
      <c r="L175" s="83">
        <v>2.9279070661493911</v>
      </c>
      <c r="M175" s="315"/>
      <c r="N175" s="317">
        <f t="shared" si="39"/>
        <v>33.233112526366995</v>
      </c>
      <c r="O175" s="317">
        <f t="shared" si="40"/>
        <v>42.804037891376694</v>
      </c>
      <c r="P175" s="317">
        <f t="shared" si="40"/>
        <v>0</v>
      </c>
      <c r="Q175" s="317">
        <f t="shared" si="40"/>
        <v>0</v>
      </c>
      <c r="R175" s="317"/>
      <c r="S175" s="314"/>
      <c r="T175" s="317"/>
      <c r="U175" s="317"/>
      <c r="V175" s="317"/>
      <c r="W175" s="317"/>
      <c r="X175" s="318"/>
      <c r="Y175" s="349"/>
    </row>
    <row r="176" spans="1:25">
      <c r="A176" s="170" t="s">
        <v>770</v>
      </c>
      <c r="B176" s="169" t="s">
        <v>771</v>
      </c>
      <c r="C176" s="291" t="s">
        <v>759</v>
      </c>
      <c r="D176" s="286">
        <v>0</v>
      </c>
      <c r="E176" s="286">
        <v>0</v>
      </c>
      <c r="F176" s="292">
        <v>0</v>
      </c>
      <c r="G176" s="293">
        <v>0</v>
      </c>
      <c r="H176" s="315"/>
      <c r="I176" s="294">
        <v>0.83082781315917487</v>
      </c>
      <c r="J176" s="294">
        <v>1.0701009472844174</v>
      </c>
      <c r="K176" s="294">
        <v>2.4191256639730954</v>
      </c>
      <c r="L176" s="294">
        <v>2.9279070661493911</v>
      </c>
      <c r="M176" s="315"/>
      <c r="N176" s="292">
        <f t="shared" si="39"/>
        <v>0</v>
      </c>
      <c r="O176" s="292">
        <f t="shared" si="40"/>
        <v>0</v>
      </c>
      <c r="P176" s="292">
        <f t="shared" si="40"/>
        <v>0</v>
      </c>
      <c r="Q176" s="292">
        <f t="shared" si="40"/>
        <v>0</v>
      </c>
      <c r="R176" s="292"/>
      <c r="S176" s="314"/>
      <c r="T176" s="292"/>
      <c r="U176" s="292"/>
      <c r="V176" s="292"/>
      <c r="W176" s="292"/>
      <c r="X176" s="293"/>
    </row>
    <row r="177" spans="1:25" s="84" customFormat="1">
      <c r="A177" s="95" t="s">
        <v>772</v>
      </c>
      <c r="B177" s="82" t="s">
        <v>773</v>
      </c>
      <c r="C177" s="241" t="s">
        <v>769</v>
      </c>
      <c r="D177" s="316">
        <v>16</v>
      </c>
      <c r="E177" s="316">
        <v>0</v>
      </c>
      <c r="F177" s="317">
        <v>0</v>
      </c>
      <c r="G177" s="318">
        <v>0</v>
      </c>
      <c r="H177" s="315"/>
      <c r="I177" s="83">
        <v>0.83082781315917487</v>
      </c>
      <c r="J177" s="83">
        <v>1.0701009472844174</v>
      </c>
      <c r="K177" s="83">
        <v>2.4191256639730954</v>
      </c>
      <c r="L177" s="83">
        <v>2.9279070661493911</v>
      </c>
      <c r="M177" s="315"/>
      <c r="N177" s="317">
        <f t="shared" si="39"/>
        <v>13.293245010546798</v>
      </c>
      <c r="O177" s="317">
        <f t="shared" si="40"/>
        <v>17.121615156550678</v>
      </c>
      <c r="P177" s="317">
        <f t="shared" si="40"/>
        <v>0</v>
      </c>
      <c r="Q177" s="317">
        <f t="shared" si="40"/>
        <v>0</v>
      </c>
      <c r="R177" s="317"/>
      <c r="S177" s="314"/>
      <c r="T177" s="317"/>
      <c r="U177" s="317"/>
      <c r="V177" s="317"/>
      <c r="W177" s="317"/>
      <c r="X177" s="318"/>
      <c r="Y177" s="349"/>
    </row>
    <row r="178" spans="1:25">
      <c r="A178" s="170" t="s">
        <v>774</v>
      </c>
      <c r="B178" s="169" t="s">
        <v>775</v>
      </c>
      <c r="C178" s="291" t="s">
        <v>759</v>
      </c>
      <c r="D178" s="286">
        <v>0</v>
      </c>
      <c r="E178" s="286">
        <v>0</v>
      </c>
      <c r="F178" s="292">
        <v>0</v>
      </c>
      <c r="G178" s="293">
        <v>0</v>
      </c>
      <c r="H178" s="315"/>
      <c r="I178" s="294">
        <v>0.83082781315917487</v>
      </c>
      <c r="J178" s="294">
        <v>1.0701009472844174</v>
      </c>
      <c r="K178" s="294">
        <v>2.4191256639730954</v>
      </c>
      <c r="L178" s="294">
        <v>2.9279070661493911</v>
      </c>
      <c r="M178" s="315"/>
      <c r="N178" s="292">
        <f t="shared" si="39"/>
        <v>0</v>
      </c>
      <c r="O178" s="292">
        <f t="shared" si="40"/>
        <v>0</v>
      </c>
      <c r="P178" s="292">
        <f t="shared" si="40"/>
        <v>0</v>
      </c>
      <c r="Q178" s="292">
        <f t="shared" si="40"/>
        <v>0</v>
      </c>
      <c r="R178" s="292"/>
      <c r="S178" s="314"/>
      <c r="T178" s="292"/>
      <c r="U178" s="292"/>
      <c r="V178" s="292"/>
      <c r="W178" s="292"/>
      <c r="X178" s="293"/>
    </row>
    <row r="179" spans="1:25" s="84" customFormat="1">
      <c r="A179" s="95" t="s">
        <v>776</v>
      </c>
      <c r="B179" s="82" t="s">
        <v>777</v>
      </c>
      <c r="C179" s="241" t="s">
        <v>769</v>
      </c>
      <c r="D179" s="316">
        <v>62.67</v>
      </c>
      <c r="E179" s="316">
        <v>0</v>
      </c>
      <c r="F179" s="317">
        <v>0</v>
      </c>
      <c r="G179" s="318">
        <v>0</v>
      </c>
      <c r="H179" s="315"/>
      <c r="I179" s="83">
        <v>0.83082781315917487</v>
      </c>
      <c r="J179" s="83">
        <v>1.0701009472844174</v>
      </c>
      <c r="K179" s="83">
        <v>2.4191256639730954</v>
      </c>
      <c r="L179" s="83">
        <v>2.9279070661493911</v>
      </c>
      <c r="M179" s="315"/>
      <c r="N179" s="317">
        <f t="shared" si="39"/>
        <v>52.067979050685487</v>
      </c>
      <c r="O179" s="317">
        <f t="shared" si="40"/>
        <v>67.063226366314439</v>
      </c>
      <c r="P179" s="317">
        <f t="shared" si="40"/>
        <v>0</v>
      </c>
      <c r="Q179" s="317">
        <f t="shared" si="40"/>
        <v>0</v>
      </c>
      <c r="R179" s="317"/>
      <c r="S179" s="314"/>
      <c r="T179" s="317"/>
      <c r="U179" s="317"/>
      <c r="V179" s="317"/>
      <c r="W179" s="317"/>
      <c r="X179" s="318"/>
      <c r="Y179" s="349"/>
    </row>
    <row r="180" spans="1:25">
      <c r="A180" s="170" t="s">
        <v>778</v>
      </c>
      <c r="B180" s="169" t="s">
        <v>779</v>
      </c>
      <c r="C180" s="291" t="s">
        <v>447</v>
      </c>
      <c r="D180" s="286">
        <v>0</v>
      </c>
      <c r="E180" s="286">
        <v>0</v>
      </c>
      <c r="F180" s="292">
        <v>0</v>
      </c>
      <c r="G180" s="293">
        <v>0</v>
      </c>
      <c r="H180" s="315"/>
      <c r="I180" s="294">
        <v>0.83082781315917487</v>
      </c>
      <c r="J180" s="294">
        <v>1.0701009472844174</v>
      </c>
      <c r="K180" s="294">
        <v>2.4191256639730954</v>
      </c>
      <c r="L180" s="294">
        <v>2.9279070661493911</v>
      </c>
      <c r="M180" s="315"/>
      <c r="N180" s="292">
        <f t="shared" si="39"/>
        <v>0</v>
      </c>
      <c r="O180" s="292">
        <f t="shared" si="40"/>
        <v>0</v>
      </c>
      <c r="P180" s="292">
        <f t="shared" si="40"/>
        <v>0</v>
      </c>
      <c r="Q180" s="292">
        <f t="shared" si="40"/>
        <v>0</v>
      </c>
      <c r="R180" s="292"/>
      <c r="S180" s="314"/>
      <c r="T180" s="292"/>
      <c r="U180" s="292"/>
      <c r="V180" s="292"/>
      <c r="W180" s="292"/>
      <c r="X180" s="293"/>
    </row>
    <row r="181" spans="1:25" s="84" customFormat="1">
      <c r="A181" s="95" t="s">
        <v>780</v>
      </c>
      <c r="B181" s="82" t="s">
        <v>781</v>
      </c>
      <c r="C181" s="241" t="s">
        <v>759</v>
      </c>
      <c r="D181" s="316">
        <v>0</v>
      </c>
      <c r="E181" s="316">
        <v>0</v>
      </c>
      <c r="F181" s="317">
        <v>0</v>
      </c>
      <c r="G181" s="318">
        <v>0</v>
      </c>
      <c r="H181" s="315"/>
      <c r="I181" s="83">
        <v>0.83082781315917487</v>
      </c>
      <c r="J181" s="83">
        <v>1.0701009472844174</v>
      </c>
      <c r="K181" s="83">
        <v>2.4191256639730954</v>
      </c>
      <c r="L181" s="83">
        <v>2.9279070661493911</v>
      </c>
      <c r="M181" s="315"/>
      <c r="N181" s="317">
        <f t="shared" si="39"/>
        <v>0</v>
      </c>
      <c r="O181" s="317">
        <f t="shared" si="40"/>
        <v>0</v>
      </c>
      <c r="P181" s="317">
        <f t="shared" si="40"/>
        <v>0</v>
      </c>
      <c r="Q181" s="317">
        <f t="shared" si="40"/>
        <v>0</v>
      </c>
      <c r="R181" s="317"/>
      <c r="S181" s="314"/>
      <c r="T181" s="317"/>
      <c r="U181" s="317"/>
      <c r="V181" s="317"/>
      <c r="W181" s="317"/>
      <c r="X181" s="318"/>
      <c r="Y181" s="349"/>
    </row>
    <row r="182" spans="1:25">
      <c r="A182" s="170" t="s">
        <v>782</v>
      </c>
      <c r="B182" s="169" t="s">
        <v>783</v>
      </c>
      <c r="C182" s="291" t="s">
        <v>447</v>
      </c>
      <c r="D182" s="286">
        <v>0</v>
      </c>
      <c r="E182" s="286">
        <v>0</v>
      </c>
      <c r="F182" s="292">
        <v>0</v>
      </c>
      <c r="G182" s="293">
        <v>0</v>
      </c>
      <c r="H182" s="315"/>
      <c r="I182" s="294">
        <v>0.83082781315917487</v>
      </c>
      <c r="J182" s="294">
        <v>1.0701009472844174</v>
      </c>
      <c r="K182" s="294">
        <v>2.4191256639730954</v>
      </c>
      <c r="L182" s="294">
        <v>2.9279070661493911</v>
      </c>
      <c r="M182" s="315"/>
      <c r="N182" s="292">
        <f t="shared" si="39"/>
        <v>0</v>
      </c>
      <c r="O182" s="292">
        <f t="shared" si="40"/>
        <v>0</v>
      </c>
      <c r="P182" s="292">
        <f t="shared" si="40"/>
        <v>0</v>
      </c>
      <c r="Q182" s="292">
        <f t="shared" si="40"/>
        <v>0</v>
      </c>
      <c r="R182" s="292"/>
      <c r="S182" s="314"/>
      <c r="T182" s="292"/>
      <c r="U182" s="292"/>
      <c r="V182" s="292"/>
      <c r="W182" s="292"/>
      <c r="X182" s="293"/>
    </row>
    <row r="183" spans="1:25" s="84" customFormat="1">
      <c r="A183" s="95" t="s">
        <v>784</v>
      </c>
      <c r="B183" s="82" t="s">
        <v>785</v>
      </c>
      <c r="C183" s="241" t="s">
        <v>759</v>
      </c>
      <c r="D183" s="316">
        <v>0</v>
      </c>
      <c r="E183" s="316">
        <v>0</v>
      </c>
      <c r="F183" s="317">
        <v>0</v>
      </c>
      <c r="G183" s="318">
        <v>0</v>
      </c>
      <c r="H183" s="315"/>
      <c r="I183" s="83">
        <v>0.83082781315917487</v>
      </c>
      <c r="J183" s="83">
        <v>1.0701009472844174</v>
      </c>
      <c r="K183" s="83">
        <v>2.4191256639730954</v>
      </c>
      <c r="L183" s="83">
        <v>2.9279070661493911</v>
      </c>
      <c r="M183" s="315"/>
      <c r="N183" s="317">
        <f t="shared" si="39"/>
        <v>0</v>
      </c>
      <c r="O183" s="317">
        <f t="shared" si="40"/>
        <v>0</v>
      </c>
      <c r="P183" s="317">
        <f t="shared" si="40"/>
        <v>0</v>
      </c>
      <c r="Q183" s="317">
        <f t="shared" si="40"/>
        <v>0</v>
      </c>
      <c r="R183" s="317"/>
      <c r="S183" s="314"/>
      <c r="T183" s="317"/>
      <c r="U183" s="317"/>
      <c r="V183" s="317"/>
      <c r="W183" s="317"/>
      <c r="X183" s="318"/>
      <c r="Y183" s="349"/>
    </row>
    <row r="184" spans="1:25">
      <c r="A184" s="170" t="s">
        <v>786</v>
      </c>
      <c r="B184" s="169" t="s">
        <v>787</v>
      </c>
      <c r="C184" s="291" t="s">
        <v>788</v>
      </c>
      <c r="D184" s="286">
        <v>195.00999999999996</v>
      </c>
      <c r="E184" s="286">
        <v>27</v>
      </c>
      <c r="F184" s="292">
        <v>0</v>
      </c>
      <c r="G184" s="293">
        <v>0</v>
      </c>
      <c r="H184" s="315"/>
      <c r="I184" s="294">
        <v>0.83646320916973127</v>
      </c>
      <c r="J184" s="294">
        <v>1.0164880723569207</v>
      </c>
      <c r="K184" s="294">
        <v>2.3026619845374205</v>
      </c>
      <c r="L184" s="294">
        <v>2.5395375813324992</v>
      </c>
      <c r="M184" s="315"/>
      <c r="N184" s="292">
        <f t="shared" si="39"/>
        <v>163.11869042018927</v>
      </c>
      <c r="O184" s="292">
        <f t="shared" si="40"/>
        <v>198.22533899032308</v>
      </c>
      <c r="P184" s="292">
        <f t="shared" si="40"/>
        <v>62.171873582510358</v>
      </c>
      <c r="Q184" s="292">
        <f t="shared" si="40"/>
        <v>0</v>
      </c>
      <c r="R184" s="292"/>
      <c r="S184" s="314"/>
      <c r="T184" s="292"/>
      <c r="U184" s="292"/>
      <c r="V184" s="292"/>
      <c r="W184" s="292"/>
      <c r="X184" s="293"/>
    </row>
    <row r="185" spans="1:25" s="84" customFormat="1">
      <c r="A185" s="95" t="s">
        <v>789</v>
      </c>
      <c r="B185" s="82" t="s">
        <v>790</v>
      </c>
      <c r="C185" s="241" t="s">
        <v>447</v>
      </c>
      <c r="D185" s="316">
        <v>0</v>
      </c>
      <c r="E185" s="316">
        <v>0</v>
      </c>
      <c r="F185" s="317">
        <v>0</v>
      </c>
      <c r="G185" s="318">
        <v>0</v>
      </c>
      <c r="H185" s="315"/>
      <c r="I185" s="83">
        <v>0.83646320916973127</v>
      </c>
      <c r="J185" s="83">
        <v>1.0164880723569207</v>
      </c>
      <c r="K185" s="83">
        <v>2.3026619845374205</v>
      </c>
      <c r="L185" s="83">
        <v>2.5395375813324992</v>
      </c>
      <c r="M185" s="315"/>
      <c r="N185" s="317">
        <f t="shared" si="39"/>
        <v>0</v>
      </c>
      <c r="O185" s="317">
        <f t="shared" si="40"/>
        <v>0</v>
      </c>
      <c r="P185" s="317">
        <f t="shared" si="40"/>
        <v>0</v>
      </c>
      <c r="Q185" s="317">
        <f t="shared" si="40"/>
        <v>0</v>
      </c>
      <c r="R185" s="317"/>
      <c r="S185" s="314"/>
      <c r="T185" s="317"/>
      <c r="U185" s="317"/>
      <c r="V185" s="317"/>
      <c r="W185" s="317"/>
      <c r="X185" s="318"/>
      <c r="Y185" s="349"/>
    </row>
    <row r="186" spans="1:25">
      <c r="A186" s="170" t="s">
        <v>791</v>
      </c>
      <c r="B186" s="169" t="s">
        <v>792</v>
      </c>
      <c r="C186" s="291" t="s">
        <v>793</v>
      </c>
      <c r="D186" s="286">
        <v>0</v>
      </c>
      <c r="E186" s="286">
        <v>30</v>
      </c>
      <c r="F186" s="292">
        <v>0</v>
      </c>
      <c r="G186" s="293">
        <v>0</v>
      </c>
      <c r="H186" s="315"/>
      <c r="I186" s="294">
        <v>0.83646320916973127</v>
      </c>
      <c r="J186" s="294">
        <v>1.0164880723569207</v>
      </c>
      <c r="K186" s="294">
        <v>2.3026619845374205</v>
      </c>
      <c r="L186" s="294">
        <v>2.5395375813324992</v>
      </c>
      <c r="M186" s="315"/>
      <c r="N186" s="292">
        <f t="shared" si="39"/>
        <v>0</v>
      </c>
      <c r="O186" s="292">
        <f t="shared" si="40"/>
        <v>0</v>
      </c>
      <c r="P186" s="292">
        <f t="shared" si="40"/>
        <v>69.079859536122612</v>
      </c>
      <c r="Q186" s="292">
        <f t="shared" si="40"/>
        <v>0</v>
      </c>
      <c r="R186" s="292"/>
      <c r="S186" s="314"/>
      <c r="T186" s="292"/>
      <c r="U186" s="292"/>
      <c r="V186" s="292"/>
      <c r="W186" s="292"/>
      <c r="X186" s="293"/>
    </row>
    <row r="187" spans="1:25" s="84" customFormat="1">
      <c r="A187" s="95" t="s">
        <v>702</v>
      </c>
      <c r="B187" s="82" t="s">
        <v>703</v>
      </c>
      <c r="C187" s="241" t="s">
        <v>507</v>
      </c>
      <c r="D187" s="316">
        <v>258.33</v>
      </c>
      <c r="E187" s="316">
        <v>0</v>
      </c>
      <c r="F187" s="317">
        <v>0</v>
      </c>
      <c r="G187" s="318">
        <v>0</v>
      </c>
      <c r="H187" s="315"/>
      <c r="I187" s="83">
        <v>1.3502501783537839</v>
      </c>
      <c r="J187" s="83">
        <v>1.6489984320087157</v>
      </c>
      <c r="K187" s="83">
        <v>3.0978078532593565</v>
      </c>
      <c r="L187" s="83">
        <v>2.389391402686206</v>
      </c>
      <c r="M187" s="315"/>
      <c r="N187" s="317">
        <f t="shared" si="39"/>
        <v>348.81012857413299</v>
      </c>
      <c r="O187" s="317">
        <f t="shared" si="40"/>
        <v>425.98576494081146</v>
      </c>
      <c r="P187" s="317">
        <f t="shared" si="40"/>
        <v>0</v>
      </c>
      <c r="Q187" s="317">
        <f t="shared" si="40"/>
        <v>0</v>
      </c>
      <c r="R187" s="317"/>
      <c r="S187" s="314"/>
      <c r="T187" s="317"/>
      <c r="U187" s="317"/>
      <c r="V187" s="317"/>
      <c r="W187" s="317"/>
      <c r="X187" s="318"/>
      <c r="Y187" s="349"/>
    </row>
    <row r="188" spans="1:25">
      <c r="A188" s="170" t="s">
        <v>794</v>
      </c>
      <c r="B188" s="169" t="s">
        <v>795</v>
      </c>
      <c r="C188" s="291" t="s">
        <v>447</v>
      </c>
      <c r="D188" s="286">
        <v>0</v>
      </c>
      <c r="E188" s="286">
        <v>0</v>
      </c>
      <c r="F188" s="292">
        <v>0</v>
      </c>
      <c r="G188" s="293">
        <v>0</v>
      </c>
      <c r="H188" s="315"/>
      <c r="I188" s="294">
        <v>1.3502501783537839</v>
      </c>
      <c r="J188" s="294">
        <v>1.6489984320087157</v>
      </c>
      <c r="K188" s="294">
        <v>3.0978078532593565</v>
      </c>
      <c r="L188" s="294">
        <v>2.389391402686206</v>
      </c>
      <c r="M188" s="315"/>
      <c r="N188" s="292">
        <f t="shared" si="39"/>
        <v>0</v>
      </c>
      <c r="O188" s="292">
        <f t="shared" si="40"/>
        <v>0</v>
      </c>
      <c r="P188" s="292">
        <f t="shared" si="40"/>
        <v>0</v>
      </c>
      <c r="Q188" s="292">
        <f t="shared" si="40"/>
        <v>0</v>
      </c>
      <c r="R188" s="292"/>
      <c r="S188" s="314"/>
      <c r="T188" s="292"/>
      <c r="U188" s="292"/>
      <c r="V188" s="292"/>
      <c r="W188" s="292"/>
      <c r="X188" s="293"/>
    </row>
    <row r="189" spans="1:25" s="84" customFormat="1">
      <c r="A189" s="95" t="s">
        <v>796</v>
      </c>
      <c r="B189" s="82" t="s">
        <v>797</v>
      </c>
      <c r="C189" s="241" t="s">
        <v>725</v>
      </c>
      <c r="D189" s="316">
        <v>1.33</v>
      </c>
      <c r="E189" s="316">
        <v>0</v>
      </c>
      <c r="F189" s="317">
        <v>0</v>
      </c>
      <c r="G189" s="318">
        <v>0</v>
      </c>
      <c r="H189" s="315"/>
      <c r="I189" s="83">
        <v>1.1996833464652796</v>
      </c>
      <c r="J189" s="83">
        <v>1.4442334002852737</v>
      </c>
      <c r="K189" s="83">
        <v>2.9130346480881646</v>
      </c>
      <c r="L189" s="83">
        <v>2.6512901561322022</v>
      </c>
      <c r="M189" s="315"/>
      <c r="N189" s="317">
        <f t="shared" si="39"/>
        <v>1.595578850798822</v>
      </c>
      <c r="O189" s="317">
        <f t="shared" si="40"/>
        <v>1.9208304223794141</v>
      </c>
      <c r="P189" s="317">
        <f t="shared" si="40"/>
        <v>0</v>
      </c>
      <c r="Q189" s="317">
        <f t="shared" si="40"/>
        <v>0</v>
      </c>
      <c r="R189" s="317"/>
      <c r="S189" s="314"/>
      <c r="T189" s="317"/>
      <c r="U189" s="317"/>
      <c r="V189" s="317"/>
      <c r="W189" s="317"/>
      <c r="X189" s="318"/>
      <c r="Y189" s="349"/>
    </row>
    <row r="190" spans="1:25">
      <c r="A190" s="170" t="s">
        <v>709</v>
      </c>
      <c r="B190" s="169" t="s">
        <v>798</v>
      </c>
      <c r="C190" s="291" t="s">
        <v>725</v>
      </c>
      <c r="D190" s="286">
        <v>70.33</v>
      </c>
      <c r="E190" s="286">
        <v>0</v>
      </c>
      <c r="F190" s="292">
        <v>0</v>
      </c>
      <c r="G190" s="293">
        <v>0</v>
      </c>
      <c r="H190" s="315"/>
      <c r="I190" s="294">
        <v>1.1996833464652796</v>
      </c>
      <c r="J190" s="294">
        <v>1.4442334002852737</v>
      </c>
      <c r="K190" s="294">
        <v>2.9130346480881646</v>
      </c>
      <c r="L190" s="294">
        <v>2.6512901561322022</v>
      </c>
      <c r="M190" s="315"/>
      <c r="N190" s="292">
        <f t="shared" si="39"/>
        <v>84.373729756903117</v>
      </c>
      <c r="O190" s="292">
        <f t="shared" si="40"/>
        <v>101.57293504206329</v>
      </c>
      <c r="P190" s="292">
        <f t="shared" si="40"/>
        <v>0</v>
      </c>
      <c r="Q190" s="292">
        <f t="shared" si="40"/>
        <v>0</v>
      </c>
      <c r="R190" s="292"/>
      <c r="S190" s="314"/>
      <c r="T190" s="292"/>
      <c r="U190" s="292"/>
      <c r="V190" s="292"/>
      <c r="W190" s="292"/>
      <c r="X190" s="293"/>
    </row>
    <row r="191" spans="1:25" s="84" customFormat="1">
      <c r="A191" s="95" t="s">
        <v>709</v>
      </c>
      <c r="B191" s="82" t="s">
        <v>799</v>
      </c>
      <c r="C191" s="241" t="s">
        <v>725</v>
      </c>
      <c r="D191" s="316">
        <v>0</v>
      </c>
      <c r="E191" s="316">
        <v>0</v>
      </c>
      <c r="F191" s="317">
        <v>0</v>
      </c>
      <c r="G191" s="318">
        <v>0</v>
      </c>
      <c r="H191" s="315"/>
      <c r="I191" s="83">
        <v>1.1996833464652796</v>
      </c>
      <c r="J191" s="83">
        <v>1.4442334002852737</v>
      </c>
      <c r="K191" s="83">
        <v>2.9130346480881646</v>
      </c>
      <c r="L191" s="83">
        <v>2.6512901561322022</v>
      </c>
      <c r="M191" s="315"/>
      <c r="N191" s="317">
        <f t="shared" si="39"/>
        <v>0</v>
      </c>
      <c r="O191" s="317">
        <f t="shared" si="40"/>
        <v>0</v>
      </c>
      <c r="P191" s="317">
        <f t="shared" si="40"/>
        <v>0</v>
      </c>
      <c r="Q191" s="317">
        <f t="shared" si="40"/>
        <v>0</v>
      </c>
      <c r="R191" s="317"/>
      <c r="S191" s="314"/>
      <c r="T191" s="317"/>
      <c r="U191" s="317"/>
      <c r="V191" s="317"/>
      <c r="W191" s="317"/>
      <c r="X191" s="318"/>
      <c r="Y191" s="349"/>
    </row>
    <row r="192" spans="1:25">
      <c r="A192" s="170" t="s">
        <v>800</v>
      </c>
      <c r="B192" s="169" t="s">
        <v>801</v>
      </c>
      <c r="C192" s="291" t="s">
        <v>738</v>
      </c>
      <c r="D192" s="286">
        <v>29.989999999999995</v>
      </c>
      <c r="E192" s="286">
        <v>0</v>
      </c>
      <c r="F192" s="292">
        <v>0</v>
      </c>
      <c r="G192" s="293">
        <v>0</v>
      </c>
      <c r="H192" s="315"/>
      <c r="I192" s="294">
        <v>0.76204226730822211</v>
      </c>
      <c r="J192" s="294">
        <v>1.0054434590036103</v>
      </c>
      <c r="K192" s="294">
        <v>3.0942864515617199</v>
      </c>
      <c r="L192" s="294">
        <v>3.2011037998642515</v>
      </c>
      <c r="M192" s="315"/>
      <c r="N192" s="292">
        <f t="shared" si="39"/>
        <v>22.853647596573577</v>
      </c>
      <c r="O192" s="292">
        <f t="shared" si="40"/>
        <v>30.153249335518268</v>
      </c>
      <c r="P192" s="292">
        <f t="shared" si="40"/>
        <v>0</v>
      </c>
      <c r="Q192" s="292">
        <f t="shared" si="40"/>
        <v>0</v>
      </c>
      <c r="R192" s="292"/>
      <c r="S192" s="314"/>
      <c r="T192" s="292"/>
      <c r="U192" s="292"/>
      <c r="V192" s="292"/>
      <c r="W192" s="292"/>
      <c r="X192" s="293"/>
    </row>
    <row r="193" spans="1:25" s="84" customFormat="1" ht="28.5">
      <c r="A193" s="95" t="s">
        <v>802</v>
      </c>
      <c r="B193" s="82" t="s">
        <v>803</v>
      </c>
      <c r="C193" s="241" t="s">
        <v>804</v>
      </c>
      <c r="D193" s="316">
        <v>1.6700000000000002</v>
      </c>
      <c r="E193" s="316">
        <v>7.67</v>
      </c>
      <c r="F193" s="317">
        <v>0</v>
      </c>
      <c r="G193" s="318">
        <v>0</v>
      </c>
      <c r="H193" s="315"/>
      <c r="I193" s="83">
        <v>0.76204226730822211</v>
      </c>
      <c r="J193" s="83">
        <v>1.0054434590036103</v>
      </c>
      <c r="K193" s="83">
        <v>3.0942864515617199</v>
      </c>
      <c r="L193" s="83">
        <v>3.2011037998642515</v>
      </c>
      <c r="M193" s="315"/>
      <c r="N193" s="317">
        <f t="shared" si="39"/>
        <v>1.272610586404731</v>
      </c>
      <c r="O193" s="317">
        <f t="shared" si="40"/>
        <v>1.6790905765360293</v>
      </c>
      <c r="P193" s="317">
        <f t="shared" si="40"/>
        <v>23.733177083478392</v>
      </c>
      <c r="Q193" s="317">
        <f t="shared" si="40"/>
        <v>0</v>
      </c>
      <c r="R193" s="317"/>
      <c r="S193" s="314"/>
      <c r="T193" s="317"/>
      <c r="U193" s="317"/>
      <c r="V193" s="317"/>
      <c r="W193" s="317"/>
      <c r="X193" s="318"/>
      <c r="Y193" s="349"/>
    </row>
    <row r="194" spans="1:25">
      <c r="A194" s="170" t="s">
        <v>805</v>
      </c>
      <c r="B194" s="169" t="s">
        <v>806</v>
      </c>
      <c r="C194" s="291" t="s">
        <v>725</v>
      </c>
      <c r="D194" s="286">
        <v>1</v>
      </c>
      <c r="E194" s="286">
        <v>0</v>
      </c>
      <c r="F194" s="292">
        <v>0</v>
      </c>
      <c r="G194" s="293">
        <v>0</v>
      </c>
      <c r="H194" s="315"/>
      <c r="I194" s="294">
        <v>0.76204226730822211</v>
      </c>
      <c r="J194" s="294">
        <v>1.0054434590036103</v>
      </c>
      <c r="K194" s="294">
        <v>3.0942864515617199</v>
      </c>
      <c r="L194" s="294">
        <v>3.2011037998642515</v>
      </c>
      <c r="M194" s="315"/>
      <c r="N194" s="292">
        <f t="shared" si="39"/>
        <v>0.76204226730822211</v>
      </c>
      <c r="O194" s="292">
        <f t="shared" si="40"/>
        <v>1.0054434590036103</v>
      </c>
      <c r="P194" s="292">
        <f t="shared" si="40"/>
        <v>0</v>
      </c>
      <c r="Q194" s="292">
        <f t="shared" si="40"/>
        <v>0</v>
      </c>
      <c r="R194" s="292"/>
      <c r="S194" s="314"/>
      <c r="T194" s="292"/>
      <c r="U194" s="292"/>
      <c r="V194" s="292"/>
      <c r="W194" s="292"/>
      <c r="X194" s="293"/>
    </row>
    <row r="195" spans="1:25" s="84" customFormat="1">
      <c r="A195" s="95" t="s">
        <v>805</v>
      </c>
      <c r="B195" s="82" t="s">
        <v>807</v>
      </c>
      <c r="C195" s="241" t="s">
        <v>808</v>
      </c>
      <c r="D195" s="316">
        <v>1.6600000000000001</v>
      </c>
      <c r="E195" s="316">
        <v>0</v>
      </c>
      <c r="F195" s="317">
        <v>0</v>
      </c>
      <c r="G195" s="318">
        <v>0</v>
      </c>
      <c r="H195" s="315"/>
      <c r="I195" s="83">
        <v>0.76204226730822211</v>
      </c>
      <c r="J195" s="83">
        <v>1.0054434590036103</v>
      </c>
      <c r="K195" s="83">
        <v>3.0942864515617199</v>
      </c>
      <c r="L195" s="83">
        <v>3.2011037998642515</v>
      </c>
      <c r="M195" s="315"/>
      <c r="N195" s="317">
        <f t="shared" si="39"/>
        <v>1.2649901637316487</v>
      </c>
      <c r="O195" s="317">
        <f t="shared" si="40"/>
        <v>1.6690361419459934</v>
      </c>
      <c r="P195" s="317">
        <f t="shared" si="40"/>
        <v>0</v>
      </c>
      <c r="Q195" s="317">
        <f t="shared" si="40"/>
        <v>0</v>
      </c>
      <c r="R195" s="317"/>
      <c r="S195" s="314"/>
      <c r="T195" s="317"/>
      <c r="U195" s="317"/>
      <c r="V195" s="317"/>
      <c r="W195" s="317"/>
      <c r="X195" s="318"/>
      <c r="Y195" s="349"/>
    </row>
    <row r="196" spans="1:25">
      <c r="A196" s="170" t="s">
        <v>809</v>
      </c>
      <c r="B196" s="169" t="s">
        <v>810</v>
      </c>
      <c r="C196" s="291" t="s">
        <v>738</v>
      </c>
      <c r="D196" s="286">
        <v>720.33999999999992</v>
      </c>
      <c r="E196" s="286">
        <v>0</v>
      </c>
      <c r="F196" s="292">
        <v>0</v>
      </c>
      <c r="G196" s="293">
        <v>0</v>
      </c>
      <c r="H196" s="315"/>
      <c r="I196" s="294">
        <v>0.62859807672454204</v>
      </c>
      <c r="J196" s="294">
        <v>0.95202986740172779</v>
      </c>
      <c r="K196" s="294">
        <v>2.4575198383393713</v>
      </c>
      <c r="L196" s="294">
        <v>3.1994977082792433</v>
      </c>
      <c r="M196" s="315"/>
      <c r="N196" s="292">
        <f t="shared" si="39"/>
        <v>452.80433858775655</v>
      </c>
      <c r="O196" s="292">
        <f t="shared" si="40"/>
        <v>685.7851946841605</v>
      </c>
      <c r="P196" s="292">
        <f t="shared" si="40"/>
        <v>0</v>
      </c>
      <c r="Q196" s="292">
        <f t="shared" si="40"/>
        <v>0</v>
      </c>
      <c r="R196" s="292"/>
      <c r="S196" s="314"/>
      <c r="T196" s="292"/>
      <c r="U196" s="292"/>
      <c r="V196" s="292"/>
      <c r="W196" s="292"/>
      <c r="X196" s="293"/>
    </row>
    <row r="197" spans="1:25" s="84" customFormat="1">
      <c r="A197" s="95" t="s">
        <v>714</v>
      </c>
      <c r="B197" s="82" t="s">
        <v>811</v>
      </c>
      <c r="C197" s="241" t="s">
        <v>812</v>
      </c>
      <c r="D197" s="316">
        <v>0</v>
      </c>
      <c r="E197" s="316">
        <v>61</v>
      </c>
      <c r="F197" s="317">
        <v>17.66</v>
      </c>
      <c r="G197" s="318">
        <v>0</v>
      </c>
      <c r="H197" s="315"/>
      <c r="I197" s="83">
        <v>1.1182374464368425</v>
      </c>
      <c r="J197" s="83">
        <v>1.3123088720287597</v>
      </c>
      <c r="K197" s="83">
        <v>1.8430539082346562</v>
      </c>
      <c r="L197" s="83">
        <v>3.7301663711884028</v>
      </c>
      <c r="M197" s="315"/>
      <c r="N197" s="317">
        <f t="shared" si="39"/>
        <v>0</v>
      </c>
      <c r="O197" s="317">
        <f t="shared" si="40"/>
        <v>0</v>
      </c>
      <c r="P197" s="317">
        <f t="shared" si="40"/>
        <v>112.42628840231403</v>
      </c>
      <c r="Q197" s="317">
        <f t="shared" si="40"/>
        <v>65.874738115187199</v>
      </c>
      <c r="R197" s="317"/>
      <c r="S197" s="314"/>
      <c r="T197" s="317"/>
      <c r="U197" s="317"/>
      <c r="V197" s="317"/>
      <c r="W197" s="317"/>
      <c r="X197" s="318"/>
      <c r="Y197" s="349"/>
    </row>
    <row r="198" spans="1:25">
      <c r="A198" s="170" t="s">
        <v>813</v>
      </c>
      <c r="B198" s="169" t="s">
        <v>814</v>
      </c>
      <c r="C198" s="297" t="s">
        <v>815</v>
      </c>
      <c r="D198" s="286">
        <v>0</v>
      </c>
      <c r="E198" s="286">
        <v>0</v>
      </c>
      <c r="F198" s="292">
        <v>0</v>
      </c>
      <c r="G198" s="293">
        <v>0</v>
      </c>
      <c r="H198" s="315"/>
      <c r="I198" s="294">
        <v>0.6223563992186194</v>
      </c>
      <c r="J198" s="294">
        <v>1</v>
      </c>
      <c r="K198" s="294">
        <v>2.5054514753259145</v>
      </c>
      <c r="L198" s="294">
        <v>3.5461696562023861</v>
      </c>
      <c r="M198" s="315"/>
      <c r="N198" s="292">
        <f t="shared" si="39"/>
        <v>0</v>
      </c>
      <c r="O198" s="292">
        <f t="shared" si="40"/>
        <v>0</v>
      </c>
      <c r="P198" s="292">
        <f t="shared" si="40"/>
        <v>0</v>
      </c>
      <c r="Q198" s="292">
        <f t="shared" si="40"/>
        <v>0</v>
      </c>
      <c r="R198" s="292"/>
      <c r="S198" s="314"/>
      <c r="T198" s="292"/>
      <c r="U198" s="292"/>
      <c r="V198" s="292"/>
      <c r="W198" s="292"/>
      <c r="X198" s="293"/>
    </row>
    <row r="199" spans="1:25" s="84" customFormat="1">
      <c r="A199" s="95" t="s">
        <v>816</v>
      </c>
      <c r="B199" s="82" t="s">
        <v>817</v>
      </c>
      <c r="C199" s="241" t="s">
        <v>738</v>
      </c>
      <c r="D199" s="316">
        <v>246.66</v>
      </c>
      <c r="E199" s="316">
        <v>0</v>
      </c>
      <c r="F199" s="317">
        <v>0</v>
      </c>
      <c r="G199" s="318">
        <v>0</v>
      </c>
      <c r="H199" s="315"/>
      <c r="I199" s="83">
        <v>0.6223563992186194</v>
      </c>
      <c r="J199" s="83">
        <v>1</v>
      </c>
      <c r="K199" s="83">
        <v>2.5054514753259145</v>
      </c>
      <c r="L199" s="83">
        <v>3.5461696562023861</v>
      </c>
      <c r="M199" s="315"/>
      <c r="N199" s="317">
        <f t="shared" si="39"/>
        <v>153.51042943126467</v>
      </c>
      <c r="O199" s="317">
        <f t="shared" si="40"/>
        <v>246.66</v>
      </c>
      <c r="P199" s="317">
        <f t="shared" si="40"/>
        <v>0</v>
      </c>
      <c r="Q199" s="317">
        <f t="shared" si="40"/>
        <v>0</v>
      </c>
      <c r="R199" s="317"/>
      <c r="S199" s="314"/>
      <c r="T199" s="317"/>
      <c r="U199" s="317"/>
      <c r="V199" s="317"/>
      <c r="W199" s="317"/>
      <c r="X199" s="318"/>
      <c r="Y199" s="349"/>
    </row>
    <row r="200" spans="1:25">
      <c r="A200" s="170" t="s">
        <v>816</v>
      </c>
      <c r="B200" s="169" t="s">
        <v>818</v>
      </c>
      <c r="C200" s="291" t="s">
        <v>819</v>
      </c>
      <c r="D200" s="286">
        <v>0</v>
      </c>
      <c r="E200" s="286">
        <v>37.33</v>
      </c>
      <c r="F200" s="292">
        <v>18.670000000000002</v>
      </c>
      <c r="G200" s="293">
        <v>0</v>
      </c>
      <c r="H200" s="315"/>
      <c r="I200" s="294">
        <v>0.6223563992186194</v>
      </c>
      <c r="J200" s="294">
        <v>1</v>
      </c>
      <c r="K200" s="294">
        <v>2.5054514753259145</v>
      </c>
      <c r="L200" s="294">
        <v>3.5461696562023861</v>
      </c>
      <c r="M200" s="315"/>
      <c r="N200" s="292">
        <f t="shared" si="39"/>
        <v>0</v>
      </c>
      <c r="O200" s="292">
        <f t="shared" si="40"/>
        <v>0</v>
      </c>
      <c r="P200" s="292">
        <f t="shared" si="40"/>
        <v>93.528503573916382</v>
      </c>
      <c r="Q200" s="292">
        <f t="shared" si="40"/>
        <v>66.206987481298555</v>
      </c>
      <c r="R200" s="292"/>
      <c r="S200" s="314"/>
      <c r="T200" s="292"/>
      <c r="U200" s="292"/>
      <c r="V200" s="292"/>
      <c r="W200" s="292"/>
      <c r="X200" s="293"/>
    </row>
    <row r="201" spans="1:25" s="84" customFormat="1">
      <c r="A201" s="95" t="s">
        <v>820</v>
      </c>
      <c r="B201" s="82" t="s">
        <v>821</v>
      </c>
      <c r="C201" s="241" t="s">
        <v>725</v>
      </c>
      <c r="D201" s="316">
        <v>10.33</v>
      </c>
      <c r="E201" s="316">
        <v>0</v>
      </c>
      <c r="F201" s="317">
        <v>0</v>
      </c>
      <c r="G201" s="318">
        <v>0</v>
      </c>
      <c r="H201" s="315"/>
      <c r="I201" s="83">
        <v>0.6223563992186194</v>
      </c>
      <c r="J201" s="83">
        <v>1</v>
      </c>
      <c r="K201" s="83">
        <v>2.5054514753259145</v>
      </c>
      <c r="L201" s="83">
        <v>3.5461696562023861</v>
      </c>
      <c r="M201" s="315"/>
      <c r="N201" s="317">
        <f t="shared" si="39"/>
        <v>6.4289416039283385</v>
      </c>
      <c r="O201" s="317">
        <f t="shared" si="40"/>
        <v>10.33</v>
      </c>
      <c r="P201" s="317">
        <f t="shared" si="40"/>
        <v>0</v>
      </c>
      <c r="Q201" s="317">
        <f t="shared" si="40"/>
        <v>0</v>
      </c>
      <c r="R201" s="317"/>
      <c r="S201" s="314"/>
      <c r="T201" s="317"/>
      <c r="U201" s="317"/>
      <c r="V201" s="317"/>
      <c r="W201" s="317"/>
      <c r="X201" s="318"/>
      <c r="Y201" s="349"/>
    </row>
    <row r="202" spans="1:25">
      <c r="A202" s="170" t="s">
        <v>822</v>
      </c>
      <c r="B202" s="169" t="s">
        <v>823</v>
      </c>
      <c r="C202" s="291" t="s">
        <v>507</v>
      </c>
      <c r="D202" s="286">
        <v>323.33000000000004</v>
      </c>
      <c r="E202" s="286">
        <v>0</v>
      </c>
      <c r="F202" s="292">
        <v>0</v>
      </c>
      <c r="G202" s="293">
        <v>0</v>
      </c>
      <c r="H202" s="315"/>
      <c r="I202" s="294">
        <v>0.6223563992186194</v>
      </c>
      <c r="J202" s="294">
        <v>1</v>
      </c>
      <c r="K202" s="294">
        <v>2.5054514753259145</v>
      </c>
      <c r="L202" s="294">
        <v>3.5461696562023861</v>
      </c>
      <c r="M202" s="315"/>
      <c r="N202" s="292">
        <f t="shared" si="39"/>
        <v>201.22649455935624</v>
      </c>
      <c r="O202" s="292">
        <f t="shared" si="40"/>
        <v>323.33000000000004</v>
      </c>
      <c r="P202" s="292">
        <f t="shared" si="40"/>
        <v>0</v>
      </c>
      <c r="Q202" s="292">
        <f t="shared" si="40"/>
        <v>0</v>
      </c>
      <c r="R202" s="292"/>
      <c r="S202" s="314"/>
      <c r="T202" s="292"/>
      <c r="U202" s="292"/>
      <c r="V202" s="292"/>
      <c r="W202" s="292"/>
      <c r="X202" s="293"/>
    </row>
    <row r="203" spans="1:25" s="84" customFormat="1">
      <c r="A203" s="95" t="s">
        <v>717</v>
      </c>
      <c r="B203" s="82" t="s">
        <v>420</v>
      </c>
      <c r="C203" s="241" t="s">
        <v>482</v>
      </c>
      <c r="D203" s="316">
        <v>0</v>
      </c>
      <c r="E203" s="316">
        <v>0</v>
      </c>
      <c r="F203" s="317">
        <v>0</v>
      </c>
      <c r="G203" s="318">
        <v>0</v>
      </c>
      <c r="H203" s="315"/>
      <c r="I203" s="83">
        <v>0.6223563992186194</v>
      </c>
      <c r="J203" s="83">
        <v>1</v>
      </c>
      <c r="K203" s="83">
        <v>2.5054514753259145</v>
      </c>
      <c r="L203" s="83">
        <v>3.5461696562023861</v>
      </c>
      <c r="M203" s="315"/>
      <c r="N203" s="317">
        <f t="shared" si="39"/>
        <v>0</v>
      </c>
      <c r="O203" s="317">
        <f t="shared" si="40"/>
        <v>0</v>
      </c>
      <c r="P203" s="317">
        <f t="shared" si="40"/>
        <v>0</v>
      </c>
      <c r="Q203" s="317">
        <f t="shared" si="40"/>
        <v>0</v>
      </c>
      <c r="R203" s="317"/>
      <c r="S203" s="314"/>
      <c r="T203" s="317"/>
      <c r="U203" s="317"/>
      <c r="V203" s="317"/>
      <c r="W203" s="317"/>
      <c r="X203" s="318"/>
      <c r="Y203" s="349"/>
    </row>
    <row r="204" spans="1:25">
      <c r="A204" s="170" t="s">
        <v>824</v>
      </c>
      <c r="B204" s="169" t="s">
        <v>825</v>
      </c>
      <c r="C204" s="291" t="s">
        <v>738</v>
      </c>
      <c r="D204" s="286">
        <v>224.01</v>
      </c>
      <c r="E204" s="286">
        <v>0</v>
      </c>
      <c r="F204" s="292">
        <v>0</v>
      </c>
      <c r="G204" s="293">
        <v>0</v>
      </c>
      <c r="H204" s="315"/>
      <c r="I204" s="294">
        <v>0.6223563992186194</v>
      </c>
      <c r="J204" s="294">
        <v>1</v>
      </c>
      <c r="K204" s="294">
        <v>2.5054514753259145</v>
      </c>
      <c r="L204" s="294">
        <v>3.5461696562023861</v>
      </c>
      <c r="M204" s="315"/>
      <c r="N204" s="292">
        <f t="shared" si="39"/>
        <v>139.41405698896293</v>
      </c>
      <c r="O204" s="292">
        <f t="shared" si="40"/>
        <v>224.01</v>
      </c>
      <c r="P204" s="292">
        <f t="shared" si="40"/>
        <v>0</v>
      </c>
      <c r="Q204" s="292">
        <f t="shared" si="40"/>
        <v>0</v>
      </c>
      <c r="R204" s="292"/>
      <c r="S204" s="314"/>
      <c r="T204" s="292"/>
      <c r="U204" s="292"/>
      <c r="V204" s="292"/>
      <c r="W204" s="292"/>
      <c r="X204" s="293"/>
    </row>
    <row r="205" spans="1:25" s="84" customFormat="1">
      <c r="A205" s="95" t="s">
        <v>826</v>
      </c>
      <c r="B205" s="82" t="s">
        <v>827</v>
      </c>
      <c r="C205" s="241" t="s">
        <v>738</v>
      </c>
      <c r="D205" s="316">
        <v>354.34000000000003</v>
      </c>
      <c r="E205" s="316">
        <v>0</v>
      </c>
      <c r="F205" s="317">
        <v>0</v>
      </c>
      <c r="G205" s="318">
        <v>0</v>
      </c>
      <c r="H205" s="315"/>
      <c r="I205" s="83">
        <v>0.6223563992186194</v>
      </c>
      <c r="J205" s="83">
        <v>1</v>
      </c>
      <c r="K205" s="83">
        <v>2.5054514753259145</v>
      </c>
      <c r="L205" s="83">
        <v>3.5461696562023861</v>
      </c>
      <c r="M205" s="315"/>
      <c r="N205" s="317">
        <f t="shared" si="39"/>
        <v>220.52576649912561</v>
      </c>
      <c r="O205" s="317">
        <f t="shared" si="40"/>
        <v>354.34000000000003</v>
      </c>
      <c r="P205" s="317">
        <f t="shared" si="40"/>
        <v>0</v>
      </c>
      <c r="Q205" s="317">
        <f t="shared" si="40"/>
        <v>0</v>
      </c>
      <c r="R205" s="317"/>
      <c r="S205" s="314"/>
      <c r="T205" s="317"/>
      <c r="U205" s="317"/>
      <c r="V205" s="317"/>
      <c r="W205" s="317"/>
      <c r="X205" s="318"/>
      <c r="Y205" s="349"/>
    </row>
    <row r="206" spans="1:25">
      <c r="A206" s="170" t="s">
        <v>828</v>
      </c>
      <c r="B206" s="169" t="s">
        <v>829</v>
      </c>
      <c r="C206" s="291" t="s">
        <v>499</v>
      </c>
      <c r="D206" s="286">
        <v>64.989999999999995</v>
      </c>
      <c r="E206" s="286">
        <v>0</v>
      </c>
      <c r="F206" s="292">
        <v>0</v>
      </c>
      <c r="G206" s="293">
        <v>0</v>
      </c>
      <c r="H206" s="315"/>
      <c r="I206" s="294">
        <v>0.97813221411378382</v>
      </c>
      <c r="J206" s="294">
        <v>1.5266879546055399</v>
      </c>
      <c r="K206" s="294">
        <v>3.1900686805421925</v>
      </c>
      <c r="L206" s="294">
        <v>3.1490843741399224</v>
      </c>
      <c r="M206" s="315"/>
      <c r="N206" s="292">
        <f t="shared" si="39"/>
        <v>63.568812595254805</v>
      </c>
      <c r="O206" s="292">
        <f t="shared" si="40"/>
        <v>99.219450169814024</v>
      </c>
      <c r="P206" s="292">
        <f t="shared" si="40"/>
        <v>0</v>
      </c>
      <c r="Q206" s="292">
        <f t="shared" si="40"/>
        <v>0</v>
      </c>
      <c r="R206" s="292"/>
      <c r="S206" s="314"/>
      <c r="T206" s="292"/>
      <c r="U206" s="292"/>
      <c r="V206" s="292"/>
      <c r="W206" s="292"/>
      <c r="X206" s="293"/>
    </row>
    <row r="207" spans="1:25" s="84" customFormat="1">
      <c r="A207" s="95" t="s">
        <v>830</v>
      </c>
      <c r="B207" s="82" t="s">
        <v>831</v>
      </c>
      <c r="C207" s="241" t="s">
        <v>832</v>
      </c>
      <c r="D207" s="316">
        <v>0</v>
      </c>
      <c r="E207" s="316">
        <v>0</v>
      </c>
      <c r="F207" s="317">
        <v>0</v>
      </c>
      <c r="G207" s="318">
        <v>0</v>
      </c>
      <c r="H207" s="315"/>
      <c r="I207" s="83">
        <v>0.97813221411378382</v>
      </c>
      <c r="J207" s="83">
        <v>1.5266879546055399</v>
      </c>
      <c r="K207" s="83">
        <v>3.1900686805421925</v>
      </c>
      <c r="L207" s="83">
        <v>3.1490843741399224</v>
      </c>
      <c r="M207" s="315"/>
      <c r="N207" s="317">
        <f t="shared" si="39"/>
        <v>0</v>
      </c>
      <c r="O207" s="317">
        <f t="shared" si="40"/>
        <v>0</v>
      </c>
      <c r="P207" s="317">
        <f t="shared" si="40"/>
        <v>0</v>
      </c>
      <c r="Q207" s="317">
        <f t="shared" si="40"/>
        <v>0</v>
      </c>
      <c r="R207" s="317"/>
      <c r="S207" s="314"/>
      <c r="T207" s="317"/>
      <c r="U207" s="317"/>
      <c r="V207" s="317"/>
      <c r="W207" s="317"/>
      <c r="X207" s="318"/>
      <c r="Y207" s="349"/>
    </row>
    <row r="208" spans="1:25">
      <c r="A208" s="170" t="s">
        <v>833</v>
      </c>
      <c r="B208" s="169" t="s">
        <v>834</v>
      </c>
      <c r="C208" s="291" t="s">
        <v>412</v>
      </c>
      <c r="D208" s="286">
        <v>0</v>
      </c>
      <c r="E208" s="286">
        <v>0</v>
      </c>
      <c r="F208" s="292">
        <v>0</v>
      </c>
      <c r="G208" s="293">
        <v>0</v>
      </c>
      <c r="H208" s="315"/>
      <c r="I208" s="294">
        <v>0.97813221411378382</v>
      </c>
      <c r="J208" s="294">
        <v>1.5266879546055399</v>
      </c>
      <c r="K208" s="294">
        <v>3.1900686805421925</v>
      </c>
      <c r="L208" s="294">
        <v>3.1490843741399224</v>
      </c>
      <c r="M208" s="315"/>
      <c r="N208" s="292">
        <f t="shared" si="39"/>
        <v>0</v>
      </c>
      <c r="O208" s="292">
        <f t="shared" si="40"/>
        <v>0</v>
      </c>
      <c r="P208" s="292">
        <f t="shared" si="40"/>
        <v>0</v>
      </c>
      <c r="Q208" s="292">
        <f t="shared" si="40"/>
        <v>0</v>
      </c>
      <c r="R208" s="292"/>
      <c r="S208" s="314"/>
      <c r="T208" s="292"/>
      <c r="U208" s="292"/>
      <c r="V208" s="292"/>
      <c r="W208" s="292"/>
      <c r="X208" s="293"/>
    </row>
    <row r="209" spans="1:25" s="84" customFormat="1">
      <c r="A209" s="95" t="s">
        <v>835</v>
      </c>
      <c r="B209" s="82" t="s">
        <v>836</v>
      </c>
      <c r="C209" s="241" t="s">
        <v>738</v>
      </c>
      <c r="D209" s="316">
        <v>27</v>
      </c>
      <c r="E209" s="316">
        <v>0</v>
      </c>
      <c r="F209" s="317">
        <v>0</v>
      </c>
      <c r="G209" s="318">
        <v>0</v>
      </c>
      <c r="H209" s="315"/>
      <c r="I209" s="83">
        <v>0.97813221411378382</v>
      </c>
      <c r="J209" s="83">
        <v>1.5266879546055399</v>
      </c>
      <c r="K209" s="83">
        <v>3.1900686805421925</v>
      </c>
      <c r="L209" s="83">
        <v>3.1490843741399224</v>
      </c>
      <c r="M209" s="315"/>
      <c r="N209" s="317">
        <f t="shared" si="39"/>
        <v>26.409569781072165</v>
      </c>
      <c r="O209" s="317">
        <f t="shared" si="40"/>
        <v>41.220574774349579</v>
      </c>
      <c r="P209" s="317">
        <f t="shared" si="40"/>
        <v>0</v>
      </c>
      <c r="Q209" s="317">
        <f t="shared" si="40"/>
        <v>0</v>
      </c>
      <c r="R209" s="317"/>
      <c r="S209" s="314"/>
      <c r="T209" s="317"/>
      <c r="U209" s="317"/>
      <c r="V209" s="317"/>
      <c r="W209" s="317"/>
      <c r="X209" s="318"/>
      <c r="Y209" s="349"/>
    </row>
    <row r="210" spans="1:25">
      <c r="A210" s="170" t="s">
        <v>837</v>
      </c>
      <c r="B210" s="169" t="s">
        <v>838</v>
      </c>
      <c r="C210" s="291" t="s">
        <v>738</v>
      </c>
      <c r="D210" s="286">
        <v>118</v>
      </c>
      <c r="E210" s="286">
        <v>0</v>
      </c>
      <c r="F210" s="292">
        <v>0</v>
      </c>
      <c r="G210" s="293">
        <v>0</v>
      </c>
      <c r="H210" s="315"/>
      <c r="I210" s="294">
        <v>0.97813221411378382</v>
      </c>
      <c r="J210" s="294">
        <v>1.5266879546055399</v>
      </c>
      <c r="K210" s="294">
        <v>3.1900686805421925</v>
      </c>
      <c r="L210" s="294">
        <v>3.1490843741399224</v>
      </c>
      <c r="M210" s="315"/>
      <c r="N210" s="292">
        <f t="shared" si="39"/>
        <v>115.41960126542649</v>
      </c>
      <c r="O210" s="292">
        <f t="shared" si="40"/>
        <v>180.14917864345369</v>
      </c>
      <c r="P210" s="292">
        <f t="shared" si="40"/>
        <v>0</v>
      </c>
      <c r="Q210" s="292">
        <f t="shared" si="40"/>
        <v>0</v>
      </c>
      <c r="R210" s="292"/>
      <c r="S210" s="314"/>
      <c r="T210" s="292"/>
      <c r="U210" s="292"/>
      <c r="V210" s="292"/>
      <c r="W210" s="292"/>
      <c r="X210" s="293"/>
    </row>
    <row r="211" spans="1:25" s="84" customFormat="1">
      <c r="A211" s="95" t="s">
        <v>839</v>
      </c>
      <c r="B211" s="82" t="s">
        <v>840</v>
      </c>
      <c r="C211" s="241" t="s">
        <v>447</v>
      </c>
      <c r="D211" s="316">
        <v>0</v>
      </c>
      <c r="E211" s="316">
        <v>0</v>
      </c>
      <c r="F211" s="317">
        <v>0</v>
      </c>
      <c r="G211" s="318">
        <v>0</v>
      </c>
      <c r="H211" s="315"/>
      <c r="I211" s="83">
        <v>0.97813221411378382</v>
      </c>
      <c r="J211" s="83">
        <v>1.5266879546055399</v>
      </c>
      <c r="K211" s="83">
        <v>3.1900686805421925</v>
      </c>
      <c r="L211" s="83">
        <v>3.1490843741399224</v>
      </c>
      <c r="M211" s="315"/>
      <c r="N211" s="317">
        <f t="shared" si="39"/>
        <v>0</v>
      </c>
      <c r="O211" s="317">
        <f t="shared" si="40"/>
        <v>0</v>
      </c>
      <c r="P211" s="317">
        <f t="shared" si="40"/>
        <v>0</v>
      </c>
      <c r="Q211" s="317">
        <f t="shared" si="40"/>
        <v>0</v>
      </c>
      <c r="R211" s="317"/>
      <c r="S211" s="314"/>
      <c r="T211" s="317"/>
      <c r="U211" s="317"/>
      <c r="V211" s="317"/>
      <c r="W211" s="317"/>
      <c r="X211" s="318"/>
      <c r="Y211" s="349"/>
    </row>
    <row r="212" spans="1:25" ht="28.5">
      <c r="A212" s="170" t="s">
        <v>841</v>
      </c>
      <c r="B212" s="169" t="s">
        <v>842</v>
      </c>
      <c r="C212" s="291" t="s">
        <v>843</v>
      </c>
      <c r="D212" s="286">
        <v>177.33</v>
      </c>
      <c r="E212" s="286">
        <v>0</v>
      </c>
      <c r="F212" s="292">
        <v>0</v>
      </c>
      <c r="G212" s="293">
        <v>0</v>
      </c>
      <c r="H212" s="315"/>
      <c r="I212" s="294">
        <v>0.6223563992186194</v>
      </c>
      <c r="J212" s="294">
        <v>1</v>
      </c>
      <c r="K212" s="294">
        <v>2.5054514753259145</v>
      </c>
      <c r="L212" s="294">
        <v>3.5461696562023861</v>
      </c>
      <c r="M212" s="315"/>
      <c r="N212" s="292">
        <f t="shared" si="39"/>
        <v>110.36246027343779</v>
      </c>
      <c r="O212" s="292">
        <f t="shared" si="40"/>
        <v>177.33</v>
      </c>
      <c r="P212" s="292">
        <f t="shared" si="40"/>
        <v>0</v>
      </c>
      <c r="Q212" s="292">
        <f t="shared" si="40"/>
        <v>0</v>
      </c>
      <c r="R212" s="292"/>
      <c r="S212" s="314"/>
      <c r="T212" s="292"/>
      <c r="U212" s="292"/>
      <c r="V212" s="292"/>
      <c r="W212" s="292"/>
      <c r="X212" s="293"/>
    </row>
    <row r="213" spans="1:25" s="84" customFormat="1">
      <c r="A213" s="95" t="s">
        <v>844</v>
      </c>
      <c r="B213" s="82" t="s">
        <v>845</v>
      </c>
      <c r="C213" s="241" t="s">
        <v>496</v>
      </c>
      <c r="D213" s="316">
        <v>0</v>
      </c>
      <c r="E213" s="316">
        <v>3.66</v>
      </c>
      <c r="F213" s="317">
        <v>10</v>
      </c>
      <c r="G213" s="318">
        <v>0</v>
      </c>
      <c r="H213" s="315"/>
      <c r="I213" s="83">
        <v>0.6223563992186194</v>
      </c>
      <c r="J213" s="83">
        <v>1</v>
      </c>
      <c r="K213" s="83">
        <v>2.5054514753259145</v>
      </c>
      <c r="L213" s="83">
        <v>3.5461696562023861</v>
      </c>
      <c r="M213" s="315"/>
      <c r="N213" s="317">
        <f t="shared" si="39"/>
        <v>0</v>
      </c>
      <c r="O213" s="317">
        <f t="shared" si="40"/>
        <v>0</v>
      </c>
      <c r="P213" s="317">
        <f t="shared" si="40"/>
        <v>9.169952399692848</v>
      </c>
      <c r="Q213" s="317">
        <f t="shared" si="40"/>
        <v>35.46169656202386</v>
      </c>
      <c r="R213" s="317"/>
      <c r="S213" s="314"/>
      <c r="T213" s="317"/>
      <c r="U213" s="317"/>
      <c r="V213" s="317"/>
      <c r="W213" s="317"/>
      <c r="X213" s="318"/>
      <c r="Y213" s="349"/>
    </row>
    <row r="214" spans="1:25">
      <c r="A214" s="170" t="s">
        <v>846</v>
      </c>
      <c r="B214" s="169" t="s">
        <v>847</v>
      </c>
      <c r="C214" s="291"/>
      <c r="D214" s="286">
        <v>0</v>
      </c>
      <c r="E214" s="286">
        <v>0</v>
      </c>
      <c r="F214" s="292">
        <v>0</v>
      </c>
      <c r="G214" s="293">
        <v>0</v>
      </c>
      <c r="H214" s="315"/>
      <c r="I214" s="294">
        <v>1.3802034966472225</v>
      </c>
      <c r="J214" s="294">
        <v>2.0045975707120656</v>
      </c>
      <c r="K214" s="294">
        <v>3.5506461575284134</v>
      </c>
      <c r="L214" s="294">
        <v>3.7394256928930956</v>
      </c>
      <c r="M214" s="315"/>
      <c r="N214" s="292">
        <f t="shared" si="39"/>
        <v>0</v>
      </c>
      <c r="O214" s="292">
        <f t="shared" si="40"/>
        <v>0</v>
      </c>
      <c r="P214" s="292">
        <f t="shared" si="40"/>
        <v>0</v>
      </c>
      <c r="Q214" s="292">
        <f t="shared" si="40"/>
        <v>0</v>
      </c>
      <c r="R214" s="292"/>
      <c r="S214" s="314"/>
      <c r="T214" s="292"/>
      <c r="U214" s="292"/>
      <c r="V214" s="292"/>
      <c r="W214" s="292"/>
      <c r="X214" s="293"/>
    </row>
    <row r="215" spans="1:25" s="84" customFormat="1">
      <c r="A215" s="95" t="s">
        <v>748</v>
      </c>
      <c r="B215" s="82" t="s">
        <v>848</v>
      </c>
      <c r="C215" s="241" t="s">
        <v>849</v>
      </c>
      <c r="D215" s="316">
        <v>0</v>
      </c>
      <c r="E215" s="316">
        <v>0</v>
      </c>
      <c r="F215" s="317">
        <v>0</v>
      </c>
      <c r="G215" s="318">
        <v>0</v>
      </c>
      <c r="H215" s="315"/>
      <c r="I215" s="83">
        <v>0.83082781315917487</v>
      </c>
      <c r="J215" s="83">
        <v>1.0701009472844174</v>
      </c>
      <c r="K215" s="83">
        <v>2.4191256639730954</v>
      </c>
      <c r="L215" s="83">
        <v>2.9279070661493911</v>
      </c>
      <c r="M215" s="315"/>
      <c r="N215" s="317">
        <f t="shared" si="39"/>
        <v>0</v>
      </c>
      <c r="O215" s="317">
        <f t="shared" si="40"/>
        <v>0</v>
      </c>
      <c r="P215" s="317">
        <f t="shared" si="40"/>
        <v>0</v>
      </c>
      <c r="Q215" s="317">
        <f t="shared" si="40"/>
        <v>0</v>
      </c>
      <c r="R215" s="317"/>
      <c r="S215" s="314"/>
      <c r="T215" s="317"/>
      <c r="U215" s="317"/>
      <c r="V215" s="317"/>
      <c r="W215" s="317"/>
      <c r="X215" s="318"/>
      <c r="Y215" s="349"/>
    </row>
    <row r="216" spans="1:25">
      <c r="A216" s="170" t="s">
        <v>850</v>
      </c>
      <c r="B216" s="169" t="s">
        <v>851</v>
      </c>
      <c r="C216" s="291" t="s">
        <v>753</v>
      </c>
      <c r="D216" s="286"/>
      <c r="E216" s="286"/>
      <c r="F216" s="286"/>
      <c r="G216" s="291"/>
      <c r="H216" s="312"/>
      <c r="I216" s="294">
        <v>0.83082781315917487</v>
      </c>
      <c r="J216" s="294">
        <v>1.0701009472844174</v>
      </c>
      <c r="K216" s="294">
        <v>2.4191256639730954</v>
      </c>
      <c r="L216" s="294">
        <v>2.9279070661493911</v>
      </c>
      <c r="M216" s="312"/>
      <c r="N216" s="292">
        <f t="shared" si="39"/>
        <v>0</v>
      </c>
      <c r="O216" s="292">
        <f t="shared" si="40"/>
        <v>0</v>
      </c>
      <c r="P216" s="292">
        <f t="shared" si="40"/>
        <v>0</v>
      </c>
      <c r="Q216" s="292">
        <f t="shared" si="40"/>
        <v>0</v>
      </c>
      <c r="R216" s="286"/>
      <c r="S216" s="313"/>
      <c r="T216" s="286"/>
      <c r="U216" s="286"/>
      <c r="V216" s="286"/>
      <c r="W216" s="286"/>
      <c r="X216" s="291"/>
    </row>
    <row r="217" spans="1:25">
      <c r="A217" s="170"/>
      <c r="B217" s="169"/>
      <c r="C217" s="291"/>
      <c r="D217" s="286"/>
      <c r="E217" s="286"/>
      <c r="F217" s="286"/>
      <c r="G217" s="291"/>
      <c r="H217" s="312"/>
      <c r="I217" s="291"/>
      <c r="J217" s="291"/>
      <c r="K217" s="291"/>
      <c r="L217" s="291"/>
      <c r="M217" s="312"/>
      <c r="N217" s="286"/>
      <c r="O217" s="286"/>
      <c r="P217" s="286"/>
      <c r="Q217" s="286"/>
      <c r="R217" s="286"/>
      <c r="S217" s="313"/>
      <c r="T217" s="286"/>
      <c r="U217" s="286"/>
      <c r="V217" s="286"/>
      <c r="W217" s="286"/>
      <c r="X217" s="291"/>
    </row>
    <row r="218" spans="1:25" s="307" customFormat="1" ht="16.5" customHeight="1">
      <c r="A218" s="328" t="s">
        <v>852</v>
      </c>
      <c r="C218" s="304"/>
      <c r="D218" s="305"/>
      <c r="E218" s="305"/>
      <c r="F218" s="305"/>
      <c r="G218" s="304"/>
      <c r="H218" s="351"/>
      <c r="I218" s="304"/>
      <c r="J218" s="304"/>
      <c r="K218" s="304"/>
      <c r="L218" s="304"/>
      <c r="M218" s="351"/>
      <c r="N218" s="305"/>
      <c r="O218" s="305"/>
      <c r="P218" s="305"/>
      <c r="Q218" s="305"/>
      <c r="R218" s="305"/>
      <c r="S218" s="354"/>
      <c r="T218" s="305"/>
      <c r="U218" s="305"/>
      <c r="V218" s="305"/>
      <c r="W218" s="305"/>
      <c r="X218" s="304"/>
      <c r="Y218" s="356"/>
    </row>
    <row r="219" spans="1:25" ht="16.5" customHeight="1">
      <c r="A219" s="170" t="s">
        <v>853</v>
      </c>
      <c r="B219" s="169" t="s">
        <v>854</v>
      </c>
      <c r="C219" s="291" t="s">
        <v>855</v>
      </c>
      <c r="D219" s="286">
        <v>0</v>
      </c>
      <c r="E219" s="286">
        <v>0</v>
      </c>
      <c r="F219" s="292">
        <v>0</v>
      </c>
      <c r="G219" s="293">
        <v>0</v>
      </c>
      <c r="H219" s="315"/>
      <c r="I219" s="294">
        <v>1.1996833464652796</v>
      </c>
      <c r="J219" s="294">
        <v>1.4442334002852737</v>
      </c>
      <c r="K219" s="294">
        <v>2.9130346480881646</v>
      </c>
      <c r="L219" s="294">
        <v>2.6512901561322022</v>
      </c>
      <c r="M219" s="315"/>
      <c r="N219" s="292">
        <f t="shared" ref="N219:N221" si="41">D219*I219</f>
        <v>0</v>
      </c>
      <c r="O219" s="292">
        <f t="shared" ref="O219:Q221" si="42">J219*D219</f>
        <v>0</v>
      </c>
      <c r="P219" s="292">
        <f t="shared" si="42"/>
        <v>0</v>
      </c>
      <c r="Q219" s="292">
        <f t="shared" si="42"/>
        <v>0</v>
      </c>
      <c r="R219" s="292"/>
      <c r="S219" s="314"/>
      <c r="T219" s="292"/>
      <c r="U219" s="292"/>
      <c r="V219" s="292"/>
      <c r="W219" s="292"/>
      <c r="X219" s="293"/>
    </row>
    <row r="220" spans="1:25" s="84" customFormat="1">
      <c r="A220" s="95" t="s">
        <v>856</v>
      </c>
      <c r="B220" s="82" t="s">
        <v>857</v>
      </c>
      <c r="C220" s="241" t="s">
        <v>855</v>
      </c>
      <c r="D220" s="316">
        <v>0</v>
      </c>
      <c r="E220" s="316">
        <v>0</v>
      </c>
      <c r="F220" s="317">
        <v>0</v>
      </c>
      <c r="G220" s="318">
        <v>0</v>
      </c>
      <c r="H220" s="315"/>
      <c r="I220" s="83">
        <v>1.1996833464652796</v>
      </c>
      <c r="J220" s="83">
        <v>1.4442334002852737</v>
      </c>
      <c r="K220" s="83">
        <v>2.9130346480881646</v>
      </c>
      <c r="L220" s="83">
        <v>2.6512901561322022</v>
      </c>
      <c r="M220" s="315"/>
      <c r="N220" s="317">
        <f t="shared" si="41"/>
        <v>0</v>
      </c>
      <c r="O220" s="317">
        <f t="shared" si="42"/>
        <v>0</v>
      </c>
      <c r="P220" s="317">
        <f t="shared" si="42"/>
        <v>0</v>
      </c>
      <c r="Q220" s="317">
        <f t="shared" si="42"/>
        <v>0</v>
      </c>
      <c r="R220" s="317"/>
      <c r="S220" s="314"/>
      <c r="T220" s="317"/>
      <c r="U220" s="317"/>
      <c r="V220" s="317"/>
      <c r="W220" s="317"/>
      <c r="X220" s="318"/>
      <c r="Y220" s="349"/>
    </row>
    <row r="221" spans="1:25">
      <c r="A221" s="170" t="s">
        <v>858</v>
      </c>
      <c r="B221" s="169" t="s">
        <v>859</v>
      </c>
      <c r="C221" s="291" t="s">
        <v>855</v>
      </c>
      <c r="D221" s="286">
        <v>0</v>
      </c>
      <c r="E221" s="286">
        <v>0</v>
      </c>
      <c r="F221" s="292">
        <v>0</v>
      </c>
      <c r="G221" s="293">
        <v>0</v>
      </c>
      <c r="H221" s="315"/>
      <c r="I221" s="294">
        <v>1.1996833464652796</v>
      </c>
      <c r="J221" s="294">
        <v>1.4442334002852737</v>
      </c>
      <c r="K221" s="294">
        <v>2.9130346480881646</v>
      </c>
      <c r="L221" s="294">
        <v>2.6512901561322022</v>
      </c>
      <c r="M221" s="315"/>
      <c r="N221" s="292">
        <f t="shared" si="41"/>
        <v>0</v>
      </c>
      <c r="O221" s="292">
        <f t="shared" si="42"/>
        <v>0</v>
      </c>
      <c r="P221" s="292">
        <f t="shared" si="42"/>
        <v>0</v>
      </c>
      <c r="Q221" s="292">
        <f t="shared" si="42"/>
        <v>0</v>
      </c>
      <c r="R221" s="292"/>
      <c r="S221" s="314"/>
      <c r="T221" s="292"/>
      <c r="U221" s="292"/>
      <c r="V221" s="292"/>
      <c r="W221" s="292"/>
      <c r="X221" s="293"/>
    </row>
    <row r="222" spans="1:25">
      <c r="A222" s="170"/>
      <c r="B222" s="169"/>
      <c r="C222" s="291"/>
      <c r="D222" s="286"/>
      <c r="E222" s="286"/>
      <c r="F222" s="286"/>
      <c r="G222" s="291"/>
      <c r="H222" s="312"/>
      <c r="I222" s="291"/>
      <c r="J222" s="291"/>
      <c r="K222" s="291"/>
      <c r="L222" s="291"/>
      <c r="M222" s="312"/>
      <c r="N222" s="286"/>
      <c r="O222" s="286"/>
      <c r="P222" s="286"/>
      <c r="Q222" s="286"/>
      <c r="R222" s="286"/>
      <c r="S222" s="313"/>
      <c r="T222" s="286"/>
      <c r="U222" s="286"/>
      <c r="V222" s="286"/>
      <c r="W222" s="286"/>
      <c r="X222" s="291"/>
    </row>
    <row r="223" spans="1:25" s="307" customFormat="1" ht="16.5" customHeight="1">
      <c r="A223" s="328" t="s">
        <v>860</v>
      </c>
      <c r="C223" s="304"/>
      <c r="D223" s="305">
        <f>SUM(D224:D234)</f>
        <v>548.97</v>
      </c>
      <c r="E223" s="305">
        <f t="shared" ref="E223:F223" si="43">SUM(E224:E234)</f>
        <v>113.01</v>
      </c>
      <c r="F223" s="305">
        <f t="shared" si="43"/>
        <v>101.66</v>
      </c>
      <c r="G223" s="304"/>
      <c r="H223" s="351"/>
      <c r="I223" s="304"/>
      <c r="J223" s="304"/>
      <c r="K223" s="304"/>
      <c r="L223" s="304"/>
      <c r="M223" s="351"/>
      <c r="N223" s="305">
        <f t="shared" ref="N223" si="44">SUM(N224:N234)</f>
        <v>560.91627569769412</v>
      </c>
      <c r="O223" s="305">
        <f t="shared" ref="O223" si="45">SUM(O224:O234)</f>
        <v>810.65969008392415</v>
      </c>
      <c r="P223" s="305">
        <f t="shared" ref="P223" si="46">SUM(P224:P234)</f>
        <v>325.29623432398108</v>
      </c>
      <c r="Q223" s="305">
        <f t="shared" ref="Q223" si="47">SUM(Q224:Q234)</f>
        <v>343.45126692424355</v>
      </c>
      <c r="R223" s="305"/>
      <c r="S223" s="354"/>
      <c r="T223" s="305">
        <f>N223/D223</f>
        <v>1.0217612541626939</v>
      </c>
      <c r="U223" s="305">
        <f>O223/D223</f>
        <v>1.476692150907926</v>
      </c>
      <c r="V223" s="305">
        <f>P223/E223</f>
        <v>2.8784730052560046</v>
      </c>
      <c r="W223" s="305">
        <f>Q223/F223</f>
        <v>3.3784307193020222</v>
      </c>
      <c r="X223" s="304"/>
      <c r="Y223" s="356"/>
    </row>
    <row r="224" spans="1:25" ht="16.5" customHeight="1">
      <c r="A224" s="170" t="s">
        <v>861</v>
      </c>
      <c r="B224" s="169" t="s">
        <v>862</v>
      </c>
      <c r="C224" s="291" t="s">
        <v>579</v>
      </c>
      <c r="D224" s="286">
        <v>0</v>
      </c>
      <c r="E224" s="286">
        <v>0.33</v>
      </c>
      <c r="F224" s="292">
        <v>0.33</v>
      </c>
      <c r="G224" s="293">
        <v>0</v>
      </c>
      <c r="H224" s="315"/>
      <c r="I224" s="294">
        <v>1.0052794201324906</v>
      </c>
      <c r="J224" s="294">
        <v>1.6128172427444649</v>
      </c>
      <c r="K224" s="294">
        <v>3.7979450543678293</v>
      </c>
      <c r="L224" s="294">
        <v>3.348343931947646</v>
      </c>
      <c r="M224" s="315"/>
      <c r="N224" s="292">
        <f t="shared" ref="N224:N234" si="48">D224*I224</f>
        <v>0</v>
      </c>
      <c r="O224" s="292">
        <f t="shared" ref="O224:Q234" si="49">J224*D224</f>
        <v>0</v>
      </c>
      <c r="P224" s="292">
        <f t="shared" si="49"/>
        <v>1.2533218679413838</v>
      </c>
      <c r="Q224" s="292">
        <f t="shared" si="49"/>
        <v>1.1049534975427233</v>
      </c>
      <c r="R224" s="292"/>
      <c r="S224" s="314"/>
      <c r="T224" s="292"/>
      <c r="U224" s="292"/>
      <c r="V224" s="292"/>
      <c r="W224" s="292"/>
      <c r="X224" s="293"/>
    </row>
    <row r="225" spans="1:25" s="84" customFormat="1">
      <c r="A225" s="95" t="s">
        <v>863</v>
      </c>
      <c r="B225" s="82" t="s">
        <v>864</v>
      </c>
      <c r="C225" s="241" t="s">
        <v>496</v>
      </c>
      <c r="D225" s="316">
        <v>0</v>
      </c>
      <c r="E225" s="316">
        <v>1.67</v>
      </c>
      <c r="F225" s="317">
        <v>13.33</v>
      </c>
      <c r="G225" s="318">
        <v>0</v>
      </c>
      <c r="H225" s="315"/>
      <c r="I225" s="83">
        <v>1.0052794201324906</v>
      </c>
      <c r="J225" s="83">
        <v>1.6128172427444649</v>
      </c>
      <c r="K225" s="83">
        <v>3.7979450543678293</v>
      </c>
      <c r="L225" s="83">
        <v>3.348343931947646</v>
      </c>
      <c r="M225" s="315"/>
      <c r="N225" s="317">
        <f t="shared" si="48"/>
        <v>0</v>
      </c>
      <c r="O225" s="317">
        <f t="shared" si="49"/>
        <v>0</v>
      </c>
      <c r="P225" s="317">
        <f t="shared" si="49"/>
        <v>6.3425682407942743</v>
      </c>
      <c r="Q225" s="317">
        <f t="shared" si="49"/>
        <v>44.633424612862122</v>
      </c>
      <c r="R225" s="317"/>
      <c r="S225" s="314"/>
      <c r="T225" s="317"/>
      <c r="U225" s="317"/>
      <c r="V225" s="317"/>
      <c r="W225" s="317"/>
      <c r="X225" s="318"/>
      <c r="Y225" s="349"/>
    </row>
    <row r="226" spans="1:25">
      <c r="A226" s="170" t="s">
        <v>693</v>
      </c>
      <c r="B226" s="169" t="s">
        <v>694</v>
      </c>
      <c r="C226" s="291" t="s">
        <v>410</v>
      </c>
      <c r="D226" s="286">
        <v>353.32</v>
      </c>
      <c r="E226" s="286">
        <v>0</v>
      </c>
      <c r="F226" s="292">
        <v>0</v>
      </c>
      <c r="G226" s="293">
        <v>0</v>
      </c>
      <c r="H226" s="315"/>
      <c r="I226" s="294">
        <v>1.0970967076133231</v>
      </c>
      <c r="J226" s="294">
        <v>1.5079840124216304</v>
      </c>
      <c r="K226" s="294">
        <v>2.6782159709999869</v>
      </c>
      <c r="L226" s="294">
        <v>2.6732374036401652</v>
      </c>
      <c r="M226" s="315"/>
      <c r="N226" s="292">
        <f t="shared" si="48"/>
        <v>387.62620873393934</v>
      </c>
      <c r="O226" s="292">
        <f t="shared" si="49"/>
        <v>532.80091126881041</v>
      </c>
      <c r="P226" s="292">
        <f t="shared" si="49"/>
        <v>0</v>
      </c>
      <c r="Q226" s="292">
        <f t="shared" si="49"/>
        <v>0</v>
      </c>
      <c r="R226" s="292"/>
      <c r="S226" s="314"/>
      <c r="T226" s="292"/>
      <c r="U226" s="292"/>
      <c r="V226" s="292"/>
      <c r="W226" s="292"/>
      <c r="X226" s="293"/>
    </row>
    <row r="227" spans="1:25" s="84" customFormat="1">
      <c r="A227" s="95" t="s">
        <v>696</v>
      </c>
      <c r="B227" s="82" t="s">
        <v>865</v>
      </c>
      <c r="C227" s="241" t="s">
        <v>866</v>
      </c>
      <c r="D227" s="316">
        <v>0.67</v>
      </c>
      <c r="E227" s="316">
        <v>25.67</v>
      </c>
      <c r="F227" s="317">
        <v>1</v>
      </c>
      <c r="G227" s="318">
        <v>0</v>
      </c>
      <c r="H227" s="315"/>
      <c r="I227" s="83">
        <v>1.0970967076133231</v>
      </c>
      <c r="J227" s="83">
        <v>1.5079840124216304</v>
      </c>
      <c r="K227" s="83">
        <v>2.6782159709999869</v>
      </c>
      <c r="L227" s="83">
        <v>2.6732374036401652</v>
      </c>
      <c r="M227" s="315"/>
      <c r="N227" s="317">
        <f t="shared" si="48"/>
        <v>0.73505479410092656</v>
      </c>
      <c r="O227" s="317">
        <f t="shared" si="49"/>
        <v>1.0103492883224925</v>
      </c>
      <c r="P227" s="317">
        <f t="shared" si="49"/>
        <v>68.749803975569662</v>
      </c>
      <c r="Q227" s="317">
        <f t="shared" si="49"/>
        <v>2.6732374036401652</v>
      </c>
      <c r="R227" s="317"/>
      <c r="S227" s="314"/>
      <c r="T227" s="317"/>
      <c r="U227" s="317"/>
      <c r="V227" s="317"/>
      <c r="W227" s="317"/>
      <c r="X227" s="318"/>
      <c r="Y227" s="349"/>
    </row>
    <row r="228" spans="1:25">
      <c r="A228" s="170" t="s">
        <v>696</v>
      </c>
      <c r="B228" s="169" t="s">
        <v>867</v>
      </c>
      <c r="C228" s="291" t="s">
        <v>460</v>
      </c>
      <c r="D228" s="286">
        <v>0.33</v>
      </c>
      <c r="E228" s="286">
        <v>16.34</v>
      </c>
      <c r="F228" s="292">
        <v>0.33</v>
      </c>
      <c r="G228" s="293">
        <v>0</v>
      </c>
      <c r="H228" s="315"/>
      <c r="I228" s="294">
        <v>1.0970967076133231</v>
      </c>
      <c r="J228" s="294">
        <v>1.5079840124216304</v>
      </c>
      <c r="K228" s="294">
        <v>2.6782159709999869</v>
      </c>
      <c r="L228" s="294">
        <v>2.6732374036401652</v>
      </c>
      <c r="M228" s="315"/>
      <c r="N228" s="292">
        <f t="shared" si="48"/>
        <v>0.36204191351239667</v>
      </c>
      <c r="O228" s="292">
        <f t="shared" si="49"/>
        <v>0.49763472409913806</v>
      </c>
      <c r="P228" s="292">
        <f t="shared" si="49"/>
        <v>43.762048966139787</v>
      </c>
      <c r="Q228" s="292">
        <f t="shared" si="49"/>
        <v>0.88216834320125459</v>
      </c>
      <c r="R228" s="292"/>
      <c r="S228" s="314"/>
      <c r="T228" s="292"/>
      <c r="U228" s="292"/>
      <c r="V228" s="292"/>
      <c r="W228" s="292"/>
      <c r="X228" s="293"/>
    </row>
    <row r="229" spans="1:25" s="84" customFormat="1">
      <c r="A229" s="95" t="s">
        <v>868</v>
      </c>
      <c r="B229" s="82" t="s">
        <v>869</v>
      </c>
      <c r="C229" s="241" t="s">
        <v>579</v>
      </c>
      <c r="D229" s="316">
        <v>0</v>
      </c>
      <c r="E229" s="316">
        <v>0</v>
      </c>
      <c r="F229" s="317">
        <v>0</v>
      </c>
      <c r="G229" s="318">
        <v>0</v>
      </c>
      <c r="H229" s="315"/>
      <c r="I229" s="83">
        <v>1.0052794201324906</v>
      </c>
      <c r="J229" s="83">
        <v>1.6128172427444649</v>
      </c>
      <c r="K229" s="83">
        <v>3.7979450543678293</v>
      </c>
      <c r="L229" s="83">
        <v>3.348343931947646</v>
      </c>
      <c r="M229" s="315"/>
      <c r="N229" s="317">
        <f t="shared" si="48"/>
        <v>0</v>
      </c>
      <c r="O229" s="317">
        <f t="shared" si="49"/>
        <v>0</v>
      </c>
      <c r="P229" s="317">
        <f t="shared" si="49"/>
        <v>0</v>
      </c>
      <c r="Q229" s="317">
        <f t="shared" si="49"/>
        <v>0</v>
      </c>
      <c r="R229" s="317"/>
      <c r="S229" s="314"/>
      <c r="T229" s="317"/>
      <c r="U229" s="317"/>
      <c r="V229" s="317"/>
      <c r="W229" s="317"/>
      <c r="X229" s="318"/>
      <c r="Y229" s="349"/>
    </row>
    <row r="230" spans="1:25">
      <c r="A230" s="170" t="s">
        <v>870</v>
      </c>
      <c r="B230" s="169" t="s">
        <v>871</v>
      </c>
      <c r="C230" s="291" t="s">
        <v>872</v>
      </c>
      <c r="D230" s="286">
        <v>10.33</v>
      </c>
      <c r="E230" s="286">
        <v>12</v>
      </c>
      <c r="F230" s="292">
        <v>28</v>
      </c>
      <c r="G230" s="293">
        <v>0</v>
      </c>
      <c r="H230" s="315"/>
      <c r="I230" s="294">
        <v>1.0052794201324906</v>
      </c>
      <c r="J230" s="294">
        <v>1.6128172427444649</v>
      </c>
      <c r="K230" s="294">
        <v>3.7979450543678293</v>
      </c>
      <c r="L230" s="294">
        <v>3.348343931947646</v>
      </c>
      <c r="M230" s="315"/>
      <c r="N230" s="292">
        <f t="shared" si="48"/>
        <v>10.384536409968629</v>
      </c>
      <c r="O230" s="292">
        <f t="shared" si="49"/>
        <v>16.660402117550323</v>
      </c>
      <c r="P230" s="292">
        <f t="shared" si="49"/>
        <v>45.575340652413949</v>
      </c>
      <c r="Q230" s="292">
        <f t="shared" si="49"/>
        <v>93.753630094534088</v>
      </c>
      <c r="R230" s="292"/>
      <c r="S230" s="314"/>
      <c r="T230" s="292"/>
      <c r="U230" s="292"/>
      <c r="V230" s="292"/>
      <c r="W230" s="292"/>
      <c r="X230" s="293"/>
    </row>
    <row r="231" spans="1:25" s="84" customFormat="1">
      <c r="A231" s="95" t="s">
        <v>873</v>
      </c>
      <c r="B231" s="82" t="s">
        <v>874</v>
      </c>
      <c r="C231" s="241" t="s">
        <v>410</v>
      </c>
      <c r="D231" s="316">
        <v>122.99</v>
      </c>
      <c r="E231" s="316">
        <v>0</v>
      </c>
      <c r="F231" s="317">
        <v>0</v>
      </c>
      <c r="G231" s="318">
        <v>0</v>
      </c>
      <c r="H231" s="315"/>
      <c r="I231" s="83">
        <v>1.0052794201324906</v>
      </c>
      <c r="J231" s="83">
        <v>1.6128172427444649</v>
      </c>
      <c r="K231" s="83">
        <v>3.7979450543678293</v>
      </c>
      <c r="L231" s="83">
        <v>3.348343931947646</v>
      </c>
      <c r="M231" s="315"/>
      <c r="N231" s="317">
        <f t="shared" si="48"/>
        <v>123.63931588209502</v>
      </c>
      <c r="O231" s="317">
        <f t="shared" si="49"/>
        <v>198.36039268514173</v>
      </c>
      <c r="P231" s="317">
        <f t="shared" si="49"/>
        <v>0</v>
      </c>
      <c r="Q231" s="317">
        <f t="shared" si="49"/>
        <v>0</v>
      </c>
      <c r="R231" s="317"/>
      <c r="S231" s="314"/>
      <c r="T231" s="317"/>
      <c r="U231" s="317"/>
      <c r="V231" s="317"/>
      <c r="W231" s="317"/>
      <c r="X231" s="318"/>
      <c r="Y231" s="349"/>
    </row>
    <row r="232" spans="1:25" ht="28.5">
      <c r="A232" s="170" t="s">
        <v>873</v>
      </c>
      <c r="B232" s="282" t="s">
        <v>875</v>
      </c>
      <c r="C232" s="297" t="s">
        <v>876</v>
      </c>
      <c r="D232" s="286">
        <v>0</v>
      </c>
      <c r="E232" s="286">
        <v>13</v>
      </c>
      <c r="F232" s="292">
        <v>38.67</v>
      </c>
      <c r="G232" s="293">
        <v>0</v>
      </c>
      <c r="H232" s="315"/>
      <c r="I232" s="294">
        <v>1.0052794201324906</v>
      </c>
      <c r="J232" s="294">
        <v>1.6128172427444649</v>
      </c>
      <c r="K232" s="294">
        <v>3.7979450543678293</v>
      </c>
      <c r="L232" s="294">
        <v>3.348343931947646</v>
      </c>
      <c r="M232" s="315"/>
      <c r="N232" s="292">
        <f t="shared" si="48"/>
        <v>0</v>
      </c>
      <c r="O232" s="292">
        <f t="shared" si="49"/>
        <v>0</v>
      </c>
      <c r="P232" s="292">
        <f t="shared" si="49"/>
        <v>49.373285706781779</v>
      </c>
      <c r="Q232" s="292">
        <f t="shared" si="49"/>
        <v>129.48045984841548</v>
      </c>
      <c r="R232" s="292"/>
      <c r="S232" s="314"/>
      <c r="T232" s="292"/>
      <c r="U232" s="292"/>
      <c r="V232" s="292"/>
      <c r="W232" s="292"/>
      <c r="X232" s="293"/>
    </row>
    <row r="233" spans="1:25" s="84" customFormat="1">
      <c r="A233" s="95" t="s">
        <v>877</v>
      </c>
      <c r="B233" s="82" t="s">
        <v>878</v>
      </c>
      <c r="C233" s="241" t="s">
        <v>496</v>
      </c>
      <c r="D233" s="316">
        <v>9.33</v>
      </c>
      <c r="E233" s="316">
        <v>10.67</v>
      </c>
      <c r="F233" s="317">
        <v>16.329999999999998</v>
      </c>
      <c r="G233" s="318">
        <v>0</v>
      </c>
      <c r="H233" s="315"/>
      <c r="I233" s="83">
        <v>0.6223563992186194</v>
      </c>
      <c r="J233" s="83">
        <v>1</v>
      </c>
      <c r="K233" s="83">
        <v>2.5054514753259145</v>
      </c>
      <c r="L233" s="83">
        <v>3.5461696562023861</v>
      </c>
      <c r="M233" s="315"/>
      <c r="N233" s="317">
        <f t="shared" si="48"/>
        <v>5.8065852047097195</v>
      </c>
      <c r="O233" s="317">
        <f t="shared" si="49"/>
        <v>9.33</v>
      </c>
      <c r="P233" s="317">
        <f t="shared" si="49"/>
        <v>26.733167241727507</v>
      </c>
      <c r="Q233" s="317">
        <f t="shared" si="49"/>
        <v>57.908950485784956</v>
      </c>
      <c r="R233" s="317"/>
      <c r="S233" s="314"/>
      <c r="T233" s="317"/>
      <c r="U233" s="317"/>
      <c r="V233" s="317"/>
      <c r="W233" s="317"/>
      <c r="X233" s="318"/>
      <c r="Y233" s="349"/>
    </row>
    <row r="234" spans="1:25" ht="28.5">
      <c r="A234" s="170" t="s">
        <v>879</v>
      </c>
      <c r="B234" s="169" t="s">
        <v>880</v>
      </c>
      <c r="C234" s="291" t="s">
        <v>881</v>
      </c>
      <c r="D234" s="286">
        <v>52</v>
      </c>
      <c r="E234" s="286">
        <v>33.33</v>
      </c>
      <c r="F234" s="292">
        <v>3.67</v>
      </c>
      <c r="G234" s="293">
        <v>0</v>
      </c>
      <c r="H234" s="315"/>
      <c r="I234" s="294">
        <v>0.6223563992186194</v>
      </c>
      <c r="J234" s="294">
        <v>1</v>
      </c>
      <c r="K234" s="294">
        <v>2.5054514753259145</v>
      </c>
      <c r="L234" s="294">
        <v>3.5461696562023861</v>
      </c>
      <c r="M234" s="315"/>
      <c r="N234" s="292">
        <f t="shared" si="48"/>
        <v>32.362532759368207</v>
      </c>
      <c r="O234" s="292">
        <f t="shared" si="49"/>
        <v>52</v>
      </c>
      <c r="P234" s="292">
        <f t="shared" si="49"/>
        <v>83.506697672612731</v>
      </c>
      <c r="Q234" s="292">
        <f t="shared" si="49"/>
        <v>13.014442638262757</v>
      </c>
      <c r="R234" s="292"/>
      <c r="S234" s="314"/>
      <c r="T234" s="292"/>
      <c r="U234" s="292"/>
      <c r="V234" s="292"/>
      <c r="W234" s="292"/>
      <c r="X234" s="293"/>
    </row>
    <row r="235" spans="1:25">
      <c r="A235" s="170"/>
      <c r="B235" s="169"/>
      <c r="C235" s="291"/>
      <c r="D235" s="286"/>
      <c r="E235" s="286"/>
      <c r="F235" s="286"/>
      <c r="G235" s="291"/>
      <c r="H235" s="312"/>
      <c r="I235" s="291"/>
      <c r="J235" s="291"/>
      <c r="K235" s="291"/>
      <c r="L235" s="291"/>
      <c r="M235" s="312"/>
      <c r="N235" s="286"/>
      <c r="O235" s="286"/>
      <c r="P235" s="286"/>
      <c r="Q235" s="286"/>
      <c r="R235" s="286"/>
      <c r="S235" s="313"/>
      <c r="T235" s="286"/>
      <c r="U235" s="286"/>
      <c r="V235" s="286"/>
      <c r="W235" s="286"/>
      <c r="X235" s="291"/>
    </row>
    <row r="236" spans="1:25" s="307" customFormat="1" ht="16.5" customHeight="1">
      <c r="A236" s="328" t="s">
        <v>351</v>
      </c>
      <c r="C236" s="304"/>
      <c r="D236" s="305">
        <f>D237+D238+D239</f>
        <v>0</v>
      </c>
      <c r="E236" s="305">
        <f>E237+E238+E239</f>
        <v>12.67</v>
      </c>
      <c r="F236" s="305">
        <f>F237+F238+F239</f>
        <v>0</v>
      </c>
      <c r="G236" s="304">
        <f>G237+G238+G239</f>
        <v>223.33</v>
      </c>
      <c r="H236" s="351"/>
      <c r="I236" s="304"/>
      <c r="J236" s="304"/>
      <c r="K236" s="304"/>
      <c r="L236" s="304"/>
      <c r="M236" s="351"/>
      <c r="N236" s="305">
        <f t="shared" ref="N236:R236" si="50">N237+N238+N239</f>
        <v>0</v>
      </c>
      <c r="O236" s="305">
        <f t="shared" si="50"/>
        <v>0</v>
      </c>
      <c r="P236" s="305">
        <f t="shared" si="50"/>
        <v>39.05290136109921</v>
      </c>
      <c r="Q236" s="305">
        <f t="shared" si="50"/>
        <v>0</v>
      </c>
      <c r="R236" s="305">
        <f t="shared" si="50"/>
        <v>3642.5122999999999</v>
      </c>
      <c r="S236" s="354"/>
      <c r="T236" s="305"/>
      <c r="U236" s="305"/>
      <c r="V236" s="305">
        <f>P236/E236</f>
        <v>3.0823126567560544</v>
      </c>
      <c r="W236" s="305"/>
      <c r="X236" s="306">
        <f>R236/G236</f>
        <v>16.309999999999999</v>
      </c>
      <c r="Y236" s="356"/>
    </row>
    <row r="237" spans="1:25" ht="16.5" customHeight="1">
      <c r="A237" s="170" t="s">
        <v>882</v>
      </c>
      <c r="B237" s="169" t="s">
        <v>351</v>
      </c>
      <c r="C237" s="291" t="s">
        <v>883</v>
      </c>
      <c r="D237" s="286">
        <v>0</v>
      </c>
      <c r="E237" s="286">
        <v>0</v>
      </c>
      <c r="F237" s="292">
        <v>0</v>
      </c>
      <c r="G237" s="293">
        <v>223.33</v>
      </c>
      <c r="H237" s="315"/>
      <c r="I237" s="294"/>
      <c r="J237" s="294"/>
      <c r="K237" s="294">
        <v>16.309999999999999</v>
      </c>
      <c r="L237" s="294"/>
      <c r="M237" s="315"/>
      <c r="N237" s="292">
        <f t="shared" ref="N237:N239" si="51">D237*I237</f>
        <v>0</v>
      </c>
      <c r="O237" s="292">
        <f t="shared" ref="O237:Q239" si="52">J237*D237</f>
        <v>0</v>
      </c>
      <c r="P237" s="292">
        <f t="shared" si="52"/>
        <v>0</v>
      </c>
      <c r="Q237" s="292">
        <f t="shared" si="52"/>
        <v>0</v>
      </c>
      <c r="R237" s="292">
        <f>K237*G237</f>
        <v>3642.5122999999999</v>
      </c>
      <c r="S237" s="314"/>
      <c r="T237" s="292"/>
      <c r="U237" s="292"/>
      <c r="V237" s="292"/>
      <c r="W237" s="292"/>
      <c r="X237" s="293"/>
    </row>
    <row r="238" spans="1:25" s="84" customFormat="1">
      <c r="A238" s="95" t="s">
        <v>884</v>
      </c>
      <c r="B238" s="82" t="s">
        <v>885</v>
      </c>
      <c r="C238" s="241" t="s">
        <v>886</v>
      </c>
      <c r="D238" s="316">
        <v>0</v>
      </c>
      <c r="E238" s="316">
        <v>12.67</v>
      </c>
      <c r="F238" s="317">
        <v>0</v>
      </c>
      <c r="G238" s="318">
        <v>0</v>
      </c>
      <c r="H238" s="315"/>
      <c r="I238" s="83"/>
      <c r="J238" s="83"/>
      <c r="K238" s="83">
        <v>3.0823126567560544</v>
      </c>
      <c r="L238" s="83">
        <v>4.925426056173082</v>
      </c>
      <c r="M238" s="315"/>
      <c r="N238" s="317">
        <f t="shared" si="51"/>
        <v>0</v>
      </c>
      <c r="O238" s="317">
        <f t="shared" si="52"/>
        <v>0</v>
      </c>
      <c r="P238" s="317">
        <f>K238*E238</f>
        <v>39.05290136109921</v>
      </c>
      <c r="Q238" s="317">
        <f t="shared" si="52"/>
        <v>0</v>
      </c>
      <c r="R238" s="317"/>
      <c r="S238" s="314"/>
      <c r="T238" s="317"/>
      <c r="U238" s="317"/>
      <c r="V238" s="317"/>
      <c r="W238" s="317"/>
      <c r="X238" s="318"/>
      <c r="Y238" s="349"/>
    </row>
    <row r="239" spans="1:25">
      <c r="A239" s="170" t="s">
        <v>719</v>
      </c>
      <c r="B239" s="169" t="s">
        <v>887</v>
      </c>
      <c r="C239" s="291" t="s">
        <v>652</v>
      </c>
      <c r="D239" s="286">
        <v>0</v>
      </c>
      <c r="E239" s="286">
        <v>0</v>
      </c>
      <c r="F239" s="292">
        <v>0</v>
      </c>
      <c r="G239" s="293">
        <v>0</v>
      </c>
      <c r="H239" s="315"/>
      <c r="I239" s="294"/>
      <c r="J239" s="294"/>
      <c r="K239" s="294"/>
      <c r="L239" s="294"/>
      <c r="M239" s="315"/>
      <c r="N239" s="292">
        <f t="shared" si="51"/>
        <v>0</v>
      </c>
      <c r="O239" s="292">
        <f t="shared" si="52"/>
        <v>0</v>
      </c>
      <c r="P239" s="292">
        <f t="shared" si="52"/>
        <v>0</v>
      </c>
      <c r="Q239" s="292">
        <f t="shared" si="52"/>
        <v>0</v>
      </c>
      <c r="R239" s="292"/>
      <c r="S239" s="314"/>
      <c r="T239" s="292"/>
      <c r="U239" s="292"/>
      <c r="V239" s="292"/>
      <c r="W239" s="292"/>
      <c r="X239" s="293"/>
    </row>
    <row r="240" spans="1:25">
      <c r="A240" s="170"/>
      <c r="B240" s="169"/>
      <c r="C240" s="291"/>
      <c r="D240" s="286"/>
      <c r="E240" s="286"/>
      <c r="F240" s="286"/>
      <c r="G240" s="291"/>
      <c r="H240" s="312"/>
      <c r="I240" s="291"/>
      <c r="J240" s="291"/>
      <c r="K240" s="291"/>
      <c r="L240" s="291"/>
      <c r="M240" s="312"/>
      <c r="N240" s="286"/>
      <c r="O240" s="286"/>
      <c r="P240" s="286"/>
      <c r="Q240" s="286"/>
      <c r="R240" s="286"/>
      <c r="S240" s="313"/>
      <c r="T240" s="286"/>
      <c r="U240" s="286"/>
      <c r="V240" s="286"/>
      <c r="W240" s="286"/>
      <c r="X240" s="291"/>
    </row>
    <row r="241" spans="1:25" s="307" customFormat="1" ht="16.5" customHeight="1">
      <c r="A241" s="328" t="s">
        <v>340</v>
      </c>
      <c r="C241" s="304"/>
      <c r="D241" s="305">
        <f>SUM(D242:D267)</f>
        <v>6093.87</v>
      </c>
      <c r="E241" s="305">
        <f t="shared" ref="E241:F241" si="53">SUM(E242:E267)</f>
        <v>592.66</v>
      </c>
      <c r="F241" s="305">
        <f t="shared" si="53"/>
        <v>526.66000000000008</v>
      </c>
      <c r="G241" s="304"/>
      <c r="H241" s="351"/>
      <c r="I241" s="304"/>
      <c r="J241" s="304"/>
      <c r="K241" s="304"/>
      <c r="L241" s="304"/>
      <c r="M241" s="351"/>
      <c r="N241" s="305">
        <f t="shared" ref="N241:Q241" si="54">SUM(N242:N267)</f>
        <v>7745.5472064931746</v>
      </c>
      <c r="O241" s="305">
        <f t="shared" si="54"/>
        <v>11202.046252474947</v>
      </c>
      <c r="P241" s="305">
        <f t="shared" si="54"/>
        <v>1966.2439745976783</v>
      </c>
      <c r="Q241" s="305">
        <f t="shared" si="54"/>
        <v>1940.4684755883259</v>
      </c>
      <c r="R241" s="305"/>
      <c r="S241" s="354"/>
      <c r="T241" s="305">
        <f>N241/D241</f>
        <v>1.2710391272693993</v>
      </c>
      <c r="U241" s="305">
        <f>O241/D241</f>
        <v>1.8382483138752463</v>
      </c>
      <c r="V241" s="305">
        <f>P241/E241</f>
        <v>3.3176593233855471</v>
      </c>
      <c r="W241" s="305">
        <f>Q241/F241</f>
        <v>3.684480453401294</v>
      </c>
      <c r="X241" s="304"/>
      <c r="Y241" s="356"/>
    </row>
    <row r="242" spans="1:25" ht="28.5">
      <c r="A242" s="170" t="s">
        <v>888</v>
      </c>
      <c r="B242" s="169" t="s">
        <v>889</v>
      </c>
      <c r="C242" s="291" t="s">
        <v>890</v>
      </c>
      <c r="D242" s="286">
        <v>1453.33</v>
      </c>
      <c r="E242" s="286">
        <v>83.33</v>
      </c>
      <c r="F242" s="292">
        <v>105.67</v>
      </c>
      <c r="G242" s="293">
        <v>0</v>
      </c>
      <c r="H242" s="315"/>
      <c r="I242" s="294">
        <v>0.92953763759505881</v>
      </c>
      <c r="J242" s="294">
        <v>1.3168495334038244</v>
      </c>
      <c r="K242" s="294">
        <v>2.2476704396062632</v>
      </c>
      <c r="L242" s="294">
        <v>3.2672568062657716</v>
      </c>
      <c r="M242" s="315"/>
      <c r="N242" s="292">
        <f t="shared" ref="N242:N267" si="55">D242*I242</f>
        <v>1350.9249348460266</v>
      </c>
      <c r="O242" s="292">
        <f t="shared" ref="O242:Q267" si="56">J242*D242</f>
        <v>1913.8169323817799</v>
      </c>
      <c r="P242" s="292">
        <f t="shared" si="56"/>
        <v>187.29837773238992</v>
      </c>
      <c r="Q242" s="292">
        <f t="shared" si="56"/>
        <v>345.25102671810407</v>
      </c>
      <c r="R242" s="292"/>
      <c r="S242" s="314"/>
      <c r="T242" s="292"/>
      <c r="U242" s="292"/>
      <c r="V242" s="292"/>
      <c r="W242" s="292"/>
      <c r="X242" s="293"/>
    </row>
    <row r="243" spans="1:25" s="84" customFormat="1">
      <c r="A243" s="95" t="s">
        <v>891</v>
      </c>
      <c r="B243" s="324" t="s">
        <v>892</v>
      </c>
      <c r="C243" s="241" t="s">
        <v>447</v>
      </c>
      <c r="D243" s="316">
        <v>159.33000000000001</v>
      </c>
      <c r="E243" s="316">
        <v>0</v>
      </c>
      <c r="F243" s="317">
        <v>0</v>
      </c>
      <c r="G243" s="318">
        <v>0</v>
      </c>
      <c r="H243" s="315"/>
      <c r="I243" s="83">
        <v>1.3802034966472225</v>
      </c>
      <c r="J243" s="83">
        <v>2.0045975707120656</v>
      </c>
      <c r="K243" s="83">
        <v>3.5506461575284134</v>
      </c>
      <c r="L243" s="83">
        <v>3.7394256928930956</v>
      </c>
      <c r="M243" s="315"/>
      <c r="N243" s="317">
        <f t="shared" si="55"/>
        <v>219.90782312080199</v>
      </c>
      <c r="O243" s="317">
        <f t="shared" si="56"/>
        <v>319.39253094155345</v>
      </c>
      <c r="P243" s="317">
        <f t="shared" si="56"/>
        <v>0</v>
      </c>
      <c r="Q243" s="317">
        <f t="shared" si="56"/>
        <v>0</v>
      </c>
      <c r="R243" s="317"/>
      <c r="S243" s="314"/>
      <c r="T243" s="317"/>
      <c r="U243" s="317"/>
      <c r="V243" s="317"/>
      <c r="W243" s="317"/>
      <c r="X243" s="318"/>
      <c r="Y243" s="349"/>
    </row>
    <row r="244" spans="1:25">
      <c r="A244" s="170" t="s">
        <v>893</v>
      </c>
      <c r="B244" s="282" t="s">
        <v>894</v>
      </c>
      <c r="C244" s="291" t="s">
        <v>895</v>
      </c>
      <c r="D244" s="286">
        <v>0</v>
      </c>
      <c r="E244" s="286">
        <v>2.33</v>
      </c>
      <c r="F244" s="292">
        <v>11.33</v>
      </c>
      <c r="G244" s="293">
        <v>0</v>
      </c>
      <c r="H244" s="315"/>
      <c r="I244" s="294">
        <v>1.3802034966472225</v>
      </c>
      <c r="J244" s="294">
        <v>2.0045975707120656</v>
      </c>
      <c r="K244" s="294">
        <v>3.5506461575284134</v>
      </c>
      <c r="L244" s="294">
        <v>3.7394256928930956</v>
      </c>
      <c r="M244" s="315"/>
      <c r="N244" s="292">
        <f t="shared" si="55"/>
        <v>0</v>
      </c>
      <c r="O244" s="292">
        <f t="shared" si="56"/>
        <v>0</v>
      </c>
      <c r="P244" s="292">
        <f t="shared" si="56"/>
        <v>8.2730055470412029</v>
      </c>
      <c r="Q244" s="292">
        <f t="shared" si="56"/>
        <v>42.367693100478775</v>
      </c>
      <c r="R244" s="292"/>
      <c r="S244" s="314"/>
      <c r="T244" s="292"/>
      <c r="U244" s="292"/>
      <c r="V244" s="292"/>
      <c r="W244" s="292"/>
      <c r="X244" s="293"/>
    </row>
    <row r="245" spans="1:25" s="84" customFormat="1">
      <c r="A245" s="95" t="s">
        <v>893</v>
      </c>
      <c r="B245" s="324" t="s">
        <v>896</v>
      </c>
      <c r="C245" s="241" t="s">
        <v>410</v>
      </c>
      <c r="D245" s="316">
        <v>98.55</v>
      </c>
      <c r="E245" s="316">
        <v>0</v>
      </c>
      <c r="F245" s="317">
        <v>0</v>
      </c>
      <c r="G245" s="318">
        <v>0</v>
      </c>
      <c r="H245" s="315"/>
      <c r="I245" s="83">
        <v>1.3802034966472225</v>
      </c>
      <c r="J245" s="83">
        <v>2.0045975707120656</v>
      </c>
      <c r="K245" s="83">
        <v>3.5506461575284134</v>
      </c>
      <c r="L245" s="83">
        <v>3.7394256928930956</v>
      </c>
      <c r="M245" s="315"/>
      <c r="N245" s="317">
        <f t="shared" si="55"/>
        <v>136.01905459458376</v>
      </c>
      <c r="O245" s="317">
        <f t="shared" si="56"/>
        <v>197.55309059367406</v>
      </c>
      <c r="P245" s="317">
        <f t="shared" si="56"/>
        <v>0</v>
      </c>
      <c r="Q245" s="317">
        <f t="shared" si="56"/>
        <v>0</v>
      </c>
      <c r="R245" s="317"/>
      <c r="S245" s="314"/>
      <c r="T245" s="317"/>
      <c r="U245" s="317"/>
      <c r="V245" s="317"/>
      <c r="W245" s="317"/>
      <c r="X245" s="318"/>
      <c r="Y245" s="349"/>
    </row>
    <row r="246" spans="1:25">
      <c r="A246" s="170" t="s">
        <v>897</v>
      </c>
      <c r="B246" s="169" t="s">
        <v>898</v>
      </c>
      <c r="C246" s="291" t="s">
        <v>507</v>
      </c>
      <c r="D246" s="286">
        <v>259.33999999999997</v>
      </c>
      <c r="E246" s="286">
        <v>0</v>
      </c>
      <c r="F246" s="292">
        <v>0</v>
      </c>
      <c r="G246" s="293">
        <v>0</v>
      </c>
      <c r="H246" s="315"/>
      <c r="I246" s="294">
        <v>1.3802034966472225</v>
      </c>
      <c r="J246" s="294">
        <v>2.0045975707120656</v>
      </c>
      <c r="K246" s="294">
        <v>3.5506461575284134</v>
      </c>
      <c r="L246" s="294">
        <v>3.7394256928930956</v>
      </c>
      <c r="M246" s="315"/>
      <c r="N246" s="292">
        <f t="shared" si="55"/>
        <v>357.94197482049066</v>
      </c>
      <c r="O246" s="292">
        <f t="shared" si="56"/>
        <v>519.87233398846706</v>
      </c>
      <c r="P246" s="292">
        <f t="shared" si="56"/>
        <v>0</v>
      </c>
      <c r="Q246" s="292">
        <f t="shared" si="56"/>
        <v>0</v>
      </c>
      <c r="R246" s="292"/>
      <c r="S246" s="314"/>
      <c r="T246" s="292"/>
      <c r="U246" s="292"/>
      <c r="V246" s="292"/>
      <c r="W246" s="292"/>
      <c r="X246" s="293"/>
    </row>
    <row r="247" spans="1:25" s="84" customFormat="1" ht="28.5">
      <c r="A247" s="95" t="s">
        <v>899</v>
      </c>
      <c r="B247" s="82" t="s">
        <v>900</v>
      </c>
      <c r="C247" s="241" t="s">
        <v>901</v>
      </c>
      <c r="D247" s="316">
        <v>588.99999999999989</v>
      </c>
      <c r="E247" s="316">
        <v>39.67</v>
      </c>
      <c r="F247" s="317">
        <v>45.33</v>
      </c>
      <c r="G247" s="318">
        <v>0</v>
      </c>
      <c r="H247" s="315"/>
      <c r="I247" s="83">
        <v>1.3802034966472225</v>
      </c>
      <c r="J247" s="83">
        <v>2.0045975707120656</v>
      </c>
      <c r="K247" s="83">
        <v>3.5506461575284134</v>
      </c>
      <c r="L247" s="83">
        <v>3.7394256928930956</v>
      </c>
      <c r="M247" s="315"/>
      <c r="N247" s="317">
        <f t="shared" si="55"/>
        <v>812.93985952521393</v>
      </c>
      <c r="O247" s="317">
        <f t="shared" si="56"/>
        <v>1180.7079691494064</v>
      </c>
      <c r="P247" s="317">
        <f t="shared" si="56"/>
        <v>140.85413306915217</v>
      </c>
      <c r="Q247" s="317">
        <f t="shared" si="56"/>
        <v>169.508166658844</v>
      </c>
      <c r="R247" s="317"/>
      <c r="S247" s="314"/>
      <c r="T247" s="317"/>
      <c r="U247" s="317"/>
      <c r="V247" s="317"/>
      <c r="W247" s="317"/>
      <c r="X247" s="318"/>
      <c r="Y247" s="349"/>
    </row>
    <row r="248" spans="1:25" ht="28.5">
      <c r="A248" s="170" t="s">
        <v>902</v>
      </c>
      <c r="B248" s="169" t="s">
        <v>903</v>
      </c>
      <c r="C248" s="291" t="s">
        <v>904</v>
      </c>
      <c r="D248" s="286">
        <v>573.00000000000011</v>
      </c>
      <c r="E248" s="286">
        <v>101.33</v>
      </c>
      <c r="F248" s="292">
        <v>77.67</v>
      </c>
      <c r="G248" s="293">
        <v>0</v>
      </c>
      <c r="H248" s="315"/>
      <c r="I248" s="294">
        <v>1.3802034966472225</v>
      </c>
      <c r="J248" s="294">
        <v>2.0045975707120656</v>
      </c>
      <c r="K248" s="294">
        <v>3.5506461575284134</v>
      </c>
      <c r="L248" s="294">
        <v>3.7394256928930956</v>
      </c>
      <c r="M248" s="315"/>
      <c r="N248" s="292">
        <f t="shared" si="55"/>
        <v>790.85660357885865</v>
      </c>
      <c r="O248" s="292">
        <f t="shared" si="56"/>
        <v>1148.6344080180138</v>
      </c>
      <c r="P248" s="292">
        <f t="shared" si="56"/>
        <v>359.78697514235409</v>
      </c>
      <c r="Q248" s="292">
        <f t="shared" si="56"/>
        <v>290.44119356700674</v>
      </c>
      <c r="R248" s="292"/>
      <c r="S248" s="314"/>
      <c r="T248" s="292"/>
      <c r="U248" s="292"/>
      <c r="V248" s="292"/>
      <c r="W248" s="292"/>
      <c r="X248" s="293"/>
    </row>
    <row r="249" spans="1:25" s="84" customFormat="1">
      <c r="A249" s="95" t="s">
        <v>905</v>
      </c>
      <c r="B249" s="82" t="s">
        <v>906</v>
      </c>
      <c r="C249" s="241" t="s">
        <v>410</v>
      </c>
      <c r="D249" s="316">
        <v>0</v>
      </c>
      <c r="E249" s="316">
        <v>0</v>
      </c>
      <c r="F249" s="317">
        <v>0</v>
      </c>
      <c r="G249" s="318">
        <v>0</v>
      </c>
      <c r="H249" s="315"/>
      <c r="I249" s="83">
        <v>1.3802034966472225</v>
      </c>
      <c r="J249" s="83">
        <v>2.0045975707120656</v>
      </c>
      <c r="K249" s="83">
        <v>3.5506461575284134</v>
      </c>
      <c r="L249" s="83">
        <v>3.7394256928930956</v>
      </c>
      <c r="M249" s="315"/>
      <c r="N249" s="317">
        <f t="shared" si="55"/>
        <v>0</v>
      </c>
      <c r="O249" s="317">
        <f t="shared" si="56"/>
        <v>0</v>
      </c>
      <c r="P249" s="317">
        <f t="shared" si="56"/>
        <v>0</v>
      </c>
      <c r="Q249" s="317">
        <f t="shared" si="56"/>
        <v>0</v>
      </c>
      <c r="R249" s="317"/>
      <c r="S249" s="314"/>
      <c r="T249" s="317"/>
      <c r="U249" s="317"/>
      <c r="V249" s="317"/>
      <c r="W249" s="317"/>
      <c r="X249" s="318"/>
      <c r="Y249" s="349"/>
    </row>
    <row r="250" spans="1:25">
      <c r="A250" s="170" t="s">
        <v>907</v>
      </c>
      <c r="B250" s="169" t="s">
        <v>908</v>
      </c>
      <c r="C250" s="291" t="s">
        <v>909</v>
      </c>
      <c r="D250" s="286">
        <v>698.34000000000015</v>
      </c>
      <c r="E250" s="286">
        <v>105.67</v>
      </c>
      <c r="F250" s="292">
        <v>107</v>
      </c>
      <c r="G250" s="293">
        <v>0</v>
      </c>
      <c r="H250" s="315"/>
      <c r="I250" s="294">
        <v>1.3802034966472225</v>
      </c>
      <c r="J250" s="294">
        <v>2.0045975707120656</v>
      </c>
      <c r="K250" s="294">
        <v>3.5506461575284134</v>
      </c>
      <c r="L250" s="294">
        <v>3.7394256928930956</v>
      </c>
      <c r="M250" s="315"/>
      <c r="N250" s="292">
        <f t="shared" si="55"/>
        <v>963.85130984862155</v>
      </c>
      <c r="O250" s="292">
        <f t="shared" si="56"/>
        <v>1399.8906675310641</v>
      </c>
      <c r="P250" s="292">
        <f t="shared" si="56"/>
        <v>375.19677946602746</v>
      </c>
      <c r="Q250" s="292">
        <f t="shared" si="56"/>
        <v>400.11854913956125</v>
      </c>
      <c r="R250" s="292"/>
      <c r="S250" s="314"/>
      <c r="T250" s="292"/>
      <c r="U250" s="292"/>
      <c r="V250" s="292"/>
      <c r="W250" s="292"/>
      <c r="X250" s="293"/>
    </row>
    <row r="251" spans="1:25" s="84" customFormat="1">
      <c r="A251" s="95" t="s">
        <v>907</v>
      </c>
      <c r="B251" s="82" t="s">
        <v>910</v>
      </c>
      <c r="C251" s="241" t="s">
        <v>410</v>
      </c>
      <c r="D251" s="316">
        <v>0</v>
      </c>
      <c r="E251" s="316">
        <v>0</v>
      </c>
      <c r="F251" s="317">
        <v>0</v>
      </c>
      <c r="G251" s="318">
        <v>0</v>
      </c>
      <c r="H251" s="315"/>
      <c r="I251" s="83">
        <v>1.3802034966472225</v>
      </c>
      <c r="J251" s="83">
        <v>2.0045975707120656</v>
      </c>
      <c r="K251" s="83">
        <v>3.5506461575284134</v>
      </c>
      <c r="L251" s="83">
        <v>3.7394256928930956</v>
      </c>
      <c r="M251" s="315"/>
      <c r="N251" s="317">
        <f t="shared" si="55"/>
        <v>0</v>
      </c>
      <c r="O251" s="317">
        <f t="shared" si="56"/>
        <v>0</v>
      </c>
      <c r="P251" s="317">
        <f t="shared" si="56"/>
        <v>0</v>
      </c>
      <c r="Q251" s="317">
        <f t="shared" si="56"/>
        <v>0</v>
      </c>
      <c r="R251" s="317"/>
      <c r="S251" s="314"/>
      <c r="T251" s="317"/>
      <c r="U251" s="317"/>
      <c r="V251" s="317"/>
      <c r="W251" s="317"/>
      <c r="X251" s="318"/>
      <c r="Y251" s="349"/>
    </row>
    <row r="252" spans="1:25">
      <c r="A252" s="170" t="s">
        <v>911</v>
      </c>
      <c r="B252" s="169" t="s">
        <v>912</v>
      </c>
      <c r="C252" s="291" t="s">
        <v>410</v>
      </c>
      <c r="D252" s="286">
        <v>0.67</v>
      </c>
      <c r="E252" s="286">
        <v>0</v>
      </c>
      <c r="F252" s="292">
        <v>0</v>
      </c>
      <c r="G252" s="293">
        <v>0</v>
      </c>
      <c r="H252" s="315"/>
      <c r="I252" s="294">
        <v>1.3802034966472225</v>
      </c>
      <c r="J252" s="294">
        <v>2.0045975707120656</v>
      </c>
      <c r="K252" s="294">
        <v>3.5506461575284134</v>
      </c>
      <c r="L252" s="294">
        <v>3.7394256928930956</v>
      </c>
      <c r="M252" s="315"/>
      <c r="N252" s="292">
        <f t="shared" si="55"/>
        <v>0.92473634275363914</v>
      </c>
      <c r="O252" s="292">
        <f t="shared" si="56"/>
        <v>1.3430803723770841</v>
      </c>
      <c r="P252" s="292">
        <f t="shared" si="56"/>
        <v>0</v>
      </c>
      <c r="Q252" s="292">
        <f t="shared" si="56"/>
        <v>0</v>
      </c>
      <c r="R252" s="292"/>
      <c r="S252" s="314"/>
      <c r="T252" s="292"/>
      <c r="U252" s="292"/>
      <c r="V252" s="292"/>
      <c r="W252" s="292"/>
      <c r="X252" s="293"/>
    </row>
    <row r="253" spans="1:25" s="84" customFormat="1">
      <c r="A253" s="95" t="s">
        <v>913</v>
      </c>
      <c r="B253" s="82" t="s">
        <v>914</v>
      </c>
      <c r="C253" s="241" t="s">
        <v>447</v>
      </c>
      <c r="D253" s="316">
        <v>0</v>
      </c>
      <c r="E253" s="316">
        <v>0</v>
      </c>
      <c r="F253" s="317">
        <v>0</v>
      </c>
      <c r="G253" s="318">
        <v>0</v>
      </c>
      <c r="H253" s="315"/>
      <c r="I253" s="83">
        <v>1.3802034966472225</v>
      </c>
      <c r="J253" s="83">
        <v>2.0045975707120656</v>
      </c>
      <c r="K253" s="83">
        <v>3.5506461575284134</v>
      </c>
      <c r="L253" s="83">
        <v>3.7394256928930956</v>
      </c>
      <c r="M253" s="315"/>
      <c r="N253" s="317">
        <f t="shared" si="55"/>
        <v>0</v>
      </c>
      <c r="O253" s="317">
        <f t="shared" si="56"/>
        <v>0</v>
      </c>
      <c r="P253" s="317">
        <f t="shared" si="56"/>
        <v>0</v>
      </c>
      <c r="Q253" s="317">
        <f t="shared" si="56"/>
        <v>0</v>
      </c>
      <c r="R253" s="317"/>
      <c r="S253" s="314"/>
      <c r="T253" s="317"/>
      <c r="U253" s="317"/>
      <c r="V253" s="317"/>
      <c r="W253" s="317"/>
      <c r="X253" s="318"/>
      <c r="Y253" s="349"/>
    </row>
    <row r="254" spans="1:25" ht="28.5">
      <c r="A254" s="170" t="s">
        <v>915</v>
      </c>
      <c r="B254" s="169" t="s">
        <v>916</v>
      </c>
      <c r="C254" s="291" t="s">
        <v>917</v>
      </c>
      <c r="D254" s="286">
        <v>112</v>
      </c>
      <c r="E254" s="286">
        <v>22</v>
      </c>
      <c r="F254" s="292">
        <v>10.67</v>
      </c>
      <c r="G254" s="293">
        <v>0</v>
      </c>
      <c r="H254" s="315"/>
      <c r="I254" s="294">
        <v>1.3802034966472225</v>
      </c>
      <c r="J254" s="294">
        <v>2.0045975707120656</v>
      </c>
      <c r="K254" s="294">
        <v>3.5506461575284134</v>
      </c>
      <c r="L254" s="294">
        <v>3.7394256928930956</v>
      </c>
      <c r="M254" s="315"/>
      <c r="N254" s="292">
        <f t="shared" si="55"/>
        <v>154.58279162448892</v>
      </c>
      <c r="O254" s="292">
        <f t="shared" si="56"/>
        <v>224.51492791975136</v>
      </c>
      <c r="P254" s="292">
        <f t="shared" si="56"/>
        <v>78.114215465625094</v>
      </c>
      <c r="Q254" s="292">
        <f t="shared" si="56"/>
        <v>39.899672143169326</v>
      </c>
      <c r="R254" s="292"/>
      <c r="S254" s="314"/>
      <c r="T254" s="292"/>
      <c r="U254" s="292"/>
      <c r="V254" s="292"/>
      <c r="W254" s="292"/>
      <c r="X254" s="293"/>
    </row>
    <row r="255" spans="1:25" s="84" customFormat="1">
      <c r="A255" s="95" t="s">
        <v>918</v>
      </c>
      <c r="B255" s="82" t="s">
        <v>919</v>
      </c>
      <c r="C255" s="241" t="s">
        <v>920</v>
      </c>
      <c r="D255" s="316">
        <v>1233.99</v>
      </c>
      <c r="E255" s="316">
        <v>90.67</v>
      </c>
      <c r="F255" s="317">
        <v>56.33</v>
      </c>
      <c r="G255" s="318">
        <v>0</v>
      </c>
      <c r="H255" s="315"/>
      <c r="I255" s="83">
        <v>1.3802034966472225</v>
      </c>
      <c r="J255" s="83">
        <v>2.0045975707120656</v>
      </c>
      <c r="K255" s="83">
        <v>3.5506461575284134</v>
      </c>
      <c r="L255" s="83">
        <v>3.7394256928930956</v>
      </c>
      <c r="M255" s="315"/>
      <c r="N255" s="317">
        <f t="shared" si="55"/>
        <v>1703.1573128277062</v>
      </c>
      <c r="O255" s="317">
        <f t="shared" si="56"/>
        <v>2473.6533562829818</v>
      </c>
      <c r="P255" s="317">
        <f t="shared" si="56"/>
        <v>321.93708710310125</v>
      </c>
      <c r="Q255" s="317">
        <f t="shared" si="56"/>
        <v>210.64184928066805</v>
      </c>
      <c r="R255" s="317"/>
      <c r="S255" s="314"/>
      <c r="T255" s="317"/>
      <c r="U255" s="317"/>
      <c r="V255" s="317"/>
      <c r="W255" s="317"/>
      <c r="X255" s="318"/>
      <c r="Y255" s="349"/>
    </row>
    <row r="256" spans="1:25">
      <c r="A256" s="170" t="s">
        <v>921</v>
      </c>
      <c r="B256" s="169" t="s">
        <v>922</v>
      </c>
      <c r="C256" s="291" t="s">
        <v>920</v>
      </c>
      <c r="D256" s="286">
        <v>180.66</v>
      </c>
      <c r="E256" s="286">
        <v>24</v>
      </c>
      <c r="F256" s="292">
        <v>24.33</v>
      </c>
      <c r="G256" s="293">
        <v>0</v>
      </c>
      <c r="H256" s="315"/>
      <c r="I256" s="294">
        <v>1.3802034966472225</v>
      </c>
      <c r="J256" s="294">
        <v>2.0045975707120656</v>
      </c>
      <c r="K256" s="294">
        <v>3.5506461575284134</v>
      </c>
      <c r="L256" s="294">
        <v>3.7394256928930956</v>
      </c>
      <c r="M256" s="315"/>
      <c r="N256" s="292">
        <f t="shared" si="55"/>
        <v>249.34756370428721</v>
      </c>
      <c r="O256" s="292">
        <f t="shared" si="56"/>
        <v>362.15059712484174</v>
      </c>
      <c r="P256" s="292">
        <f t="shared" si="56"/>
        <v>85.215507780681918</v>
      </c>
      <c r="Q256" s="292">
        <f t="shared" si="56"/>
        <v>90.980227108089011</v>
      </c>
      <c r="R256" s="292"/>
      <c r="S256" s="314"/>
      <c r="T256" s="292"/>
      <c r="U256" s="292"/>
      <c r="V256" s="292"/>
      <c r="W256" s="292"/>
      <c r="X256" s="293"/>
    </row>
    <row r="257" spans="1:25" s="84" customFormat="1">
      <c r="A257" s="95" t="s">
        <v>923</v>
      </c>
      <c r="B257" s="82" t="s">
        <v>924</v>
      </c>
      <c r="C257" s="241" t="s">
        <v>925</v>
      </c>
      <c r="D257" s="316">
        <v>0</v>
      </c>
      <c r="E257" s="316">
        <v>0</v>
      </c>
      <c r="F257" s="317">
        <v>0</v>
      </c>
      <c r="G257" s="318">
        <v>0</v>
      </c>
      <c r="H257" s="315"/>
      <c r="I257" s="83">
        <v>1.3802034966472225</v>
      </c>
      <c r="J257" s="83">
        <v>2.0045975707120656</v>
      </c>
      <c r="K257" s="83">
        <v>3.5506461575284134</v>
      </c>
      <c r="L257" s="83">
        <v>3.7394256928930956</v>
      </c>
      <c r="M257" s="315"/>
      <c r="N257" s="317">
        <f t="shared" si="55"/>
        <v>0</v>
      </c>
      <c r="O257" s="317">
        <f t="shared" si="56"/>
        <v>0</v>
      </c>
      <c r="P257" s="317">
        <f t="shared" si="56"/>
        <v>0</v>
      </c>
      <c r="Q257" s="317">
        <f t="shared" si="56"/>
        <v>0</v>
      </c>
      <c r="R257" s="317"/>
      <c r="S257" s="314"/>
      <c r="T257" s="317"/>
      <c r="U257" s="317"/>
      <c r="V257" s="317"/>
      <c r="W257" s="317"/>
      <c r="X257" s="318"/>
      <c r="Y257" s="349"/>
    </row>
    <row r="258" spans="1:25">
      <c r="A258" s="170" t="s">
        <v>926</v>
      </c>
      <c r="B258" s="169" t="s">
        <v>927</v>
      </c>
      <c r="C258" s="291" t="s">
        <v>928</v>
      </c>
      <c r="D258" s="286">
        <v>0</v>
      </c>
      <c r="E258" s="286">
        <v>15.33</v>
      </c>
      <c r="F258" s="292">
        <v>32.659999999999997</v>
      </c>
      <c r="G258" s="293">
        <v>0</v>
      </c>
      <c r="H258" s="315"/>
      <c r="I258" s="294">
        <v>1.3802034966472225</v>
      </c>
      <c r="J258" s="294">
        <v>2.0045975707120656</v>
      </c>
      <c r="K258" s="294">
        <v>3.5506461575284134</v>
      </c>
      <c r="L258" s="294">
        <v>3.7394256928930956</v>
      </c>
      <c r="M258" s="315"/>
      <c r="N258" s="292">
        <f t="shared" si="55"/>
        <v>0</v>
      </c>
      <c r="O258" s="292">
        <f t="shared" si="56"/>
        <v>0</v>
      </c>
      <c r="P258" s="292">
        <f t="shared" si="56"/>
        <v>54.431405594910579</v>
      </c>
      <c r="Q258" s="292">
        <f t="shared" si="56"/>
        <v>122.12964312988849</v>
      </c>
      <c r="R258" s="292"/>
      <c r="S258" s="314"/>
      <c r="T258" s="292"/>
      <c r="U258" s="292"/>
      <c r="V258" s="292"/>
      <c r="W258" s="292"/>
      <c r="X258" s="293"/>
    </row>
    <row r="259" spans="1:25" s="84" customFormat="1" ht="28.5">
      <c r="A259" s="95" t="s">
        <v>929</v>
      </c>
      <c r="B259" s="324" t="s">
        <v>930</v>
      </c>
      <c r="C259" s="241" t="s">
        <v>931</v>
      </c>
      <c r="D259" s="316">
        <v>350.99999999999994</v>
      </c>
      <c r="E259" s="316">
        <v>0</v>
      </c>
      <c r="F259" s="317">
        <v>0</v>
      </c>
      <c r="G259" s="318">
        <v>0</v>
      </c>
      <c r="H259" s="315"/>
      <c r="I259" s="83">
        <v>1.3802034966472225</v>
      </c>
      <c r="J259" s="83">
        <v>2.0045975707120656</v>
      </c>
      <c r="K259" s="83">
        <v>3.5506461575284134</v>
      </c>
      <c r="L259" s="83">
        <v>3.7394256928930956</v>
      </c>
      <c r="M259" s="315"/>
      <c r="N259" s="317">
        <f t="shared" si="55"/>
        <v>484.45142732317504</v>
      </c>
      <c r="O259" s="317">
        <f t="shared" si="56"/>
        <v>703.61374731993487</v>
      </c>
      <c r="P259" s="317">
        <f t="shared" si="56"/>
        <v>0</v>
      </c>
      <c r="Q259" s="317">
        <f t="shared" si="56"/>
        <v>0</v>
      </c>
      <c r="R259" s="317"/>
      <c r="S259" s="314"/>
      <c r="T259" s="317"/>
      <c r="U259" s="317"/>
      <c r="V259" s="317"/>
      <c r="W259" s="317"/>
      <c r="X259" s="318"/>
      <c r="Y259" s="349"/>
    </row>
    <row r="260" spans="1:25" ht="28.5">
      <c r="A260" s="170" t="s">
        <v>932</v>
      </c>
      <c r="B260" s="169" t="s">
        <v>933</v>
      </c>
      <c r="C260" s="291" t="s">
        <v>934</v>
      </c>
      <c r="D260" s="286">
        <v>231.68</v>
      </c>
      <c r="E260" s="286">
        <v>45.33</v>
      </c>
      <c r="F260" s="292">
        <v>27</v>
      </c>
      <c r="G260" s="293">
        <v>0</v>
      </c>
      <c r="H260" s="315"/>
      <c r="I260" s="294">
        <v>1.3802034966472225</v>
      </c>
      <c r="J260" s="294">
        <v>2.0045975707120656</v>
      </c>
      <c r="K260" s="294">
        <v>3.5506461575284134</v>
      </c>
      <c r="L260" s="294">
        <v>3.7394256928930956</v>
      </c>
      <c r="M260" s="315"/>
      <c r="N260" s="292">
        <f t="shared" si="55"/>
        <v>319.76554610322853</v>
      </c>
      <c r="O260" s="292">
        <f t="shared" si="56"/>
        <v>464.42516518257139</v>
      </c>
      <c r="P260" s="292">
        <f t="shared" si="56"/>
        <v>160.95079032076296</v>
      </c>
      <c r="Q260" s="292">
        <f t="shared" si="56"/>
        <v>100.96449370811358</v>
      </c>
      <c r="R260" s="292"/>
      <c r="S260" s="314"/>
      <c r="T260" s="292"/>
      <c r="U260" s="292"/>
      <c r="V260" s="292"/>
      <c r="W260" s="292"/>
      <c r="X260" s="293"/>
    </row>
    <row r="261" spans="1:25" s="84" customFormat="1">
      <c r="A261" s="95" t="s">
        <v>935</v>
      </c>
      <c r="B261" s="82" t="s">
        <v>936</v>
      </c>
      <c r="C261" s="241" t="s">
        <v>410</v>
      </c>
      <c r="D261" s="316">
        <v>98.33</v>
      </c>
      <c r="E261" s="316">
        <v>0</v>
      </c>
      <c r="F261" s="317">
        <v>0</v>
      </c>
      <c r="G261" s="318">
        <v>0</v>
      </c>
      <c r="H261" s="315"/>
      <c r="I261" s="83">
        <v>1.3802034966472225</v>
      </c>
      <c r="J261" s="83">
        <v>2.0045975707120656</v>
      </c>
      <c r="K261" s="83">
        <v>3.5506461575284134</v>
      </c>
      <c r="L261" s="83">
        <v>3.7394256928930956</v>
      </c>
      <c r="M261" s="315"/>
      <c r="N261" s="317">
        <f t="shared" si="55"/>
        <v>135.71540982532139</v>
      </c>
      <c r="O261" s="317">
        <f t="shared" si="56"/>
        <v>197.11207912811741</v>
      </c>
      <c r="P261" s="317">
        <f t="shared" si="56"/>
        <v>0</v>
      </c>
      <c r="Q261" s="317">
        <f t="shared" si="56"/>
        <v>0</v>
      </c>
      <c r="R261" s="317"/>
      <c r="S261" s="314"/>
      <c r="T261" s="317"/>
      <c r="U261" s="317"/>
      <c r="V261" s="317"/>
      <c r="W261" s="317"/>
      <c r="X261" s="318"/>
      <c r="Y261" s="349"/>
    </row>
    <row r="262" spans="1:25" ht="28.5">
      <c r="A262" s="170" t="s">
        <v>846</v>
      </c>
      <c r="B262" s="282" t="s">
        <v>937</v>
      </c>
      <c r="C262" s="291" t="s">
        <v>451</v>
      </c>
      <c r="D262" s="286">
        <v>0</v>
      </c>
      <c r="E262" s="286">
        <v>0</v>
      </c>
      <c r="F262" s="292">
        <v>0</v>
      </c>
      <c r="G262" s="293">
        <v>0</v>
      </c>
      <c r="H262" s="315"/>
      <c r="I262" s="294">
        <v>1.3802034966472225</v>
      </c>
      <c r="J262" s="294">
        <v>2.0045975707120656</v>
      </c>
      <c r="K262" s="294">
        <v>3.5506461575284134</v>
      </c>
      <c r="L262" s="294">
        <v>3.7394256928930956</v>
      </c>
      <c r="M262" s="315"/>
      <c r="N262" s="292">
        <f t="shared" si="55"/>
        <v>0</v>
      </c>
      <c r="O262" s="292">
        <f t="shared" si="56"/>
        <v>0</v>
      </c>
      <c r="P262" s="292">
        <f t="shared" si="56"/>
        <v>0</v>
      </c>
      <c r="Q262" s="292">
        <f t="shared" si="56"/>
        <v>0</v>
      </c>
      <c r="R262" s="292"/>
      <c r="S262" s="314"/>
      <c r="T262" s="292"/>
      <c r="U262" s="292"/>
      <c r="V262" s="292"/>
      <c r="W262" s="292"/>
      <c r="X262" s="293"/>
    </row>
    <row r="263" spans="1:25" s="84" customFormat="1">
      <c r="A263" s="95" t="s">
        <v>846</v>
      </c>
      <c r="B263" s="82" t="s">
        <v>938</v>
      </c>
      <c r="C263" s="241" t="s">
        <v>939</v>
      </c>
      <c r="D263" s="316">
        <v>24.33</v>
      </c>
      <c r="E263" s="316">
        <v>0</v>
      </c>
      <c r="F263" s="317">
        <v>0</v>
      </c>
      <c r="G263" s="318">
        <v>0</v>
      </c>
      <c r="H263" s="315"/>
      <c r="I263" s="83">
        <v>1.3802034966472225</v>
      </c>
      <c r="J263" s="83">
        <v>2.0045975707120656</v>
      </c>
      <c r="K263" s="83">
        <v>3.5506461575284134</v>
      </c>
      <c r="L263" s="83">
        <v>3.7394256928930956</v>
      </c>
      <c r="M263" s="315"/>
      <c r="N263" s="317">
        <f t="shared" si="55"/>
        <v>33.580351073426925</v>
      </c>
      <c r="O263" s="317">
        <f t="shared" si="56"/>
        <v>48.77185889542455</v>
      </c>
      <c r="P263" s="317">
        <f t="shared" si="56"/>
        <v>0</v>
      </c>
      <c r="Q263" s="317">
        <f t="shared" si="56"/>
        <v>0</v>
      </c>
      <c r="R263" s="317"/>
      <c r="S263" s="314"/>
      <c r="T263" s="317"/>
      <c r="U263" s="317"/>
      <c r="V263" s="317"/>
      <c r="W263" s="317"/>
      <c r="X263" s="318"/>
      <c r="Y263" s="349"/>
    </row>
    <row r="264" spans="1:25">
      <c r="A264" s="170" t="s">
        <v>940</v>
      </c>
      <c r="B264" s="169" t="s">
        <v>941</v>
      </c>
      <c r="C264" s="291" t="s">
        <v>652</v>
      </c>
      <c r="D264" s="286">
        <v>0</v>
      </c>
      <c r="E264" s="286">
        <v>0</v>
      </c>
      <c r="F264" s="292">
        <v>0</v>
      </c>
      <c r="G264" s="293">
        <v>0</v>
      </c>
      <c r="H264" s="315"/>
      <c r="I264" s="294">
        <v>1.0052794201324906</v>
      </c>
      <c r="J264" s="294">
        <v>1.6128172427444649</v>
      </c>
      <c r="K264" s="294">
        <v>3.7979450543678293</v>
      </c>
      <c r="L264" s="294">
        <v>3.348343931947646</v>
      </c>
      <c r="M264" s="315"/>
      <c r="N264" s="292">
        <f t="shared" si="55"/>
        <v>0</v>
      </c>
      <c r="O264" s="292">
        <f t="shared" si="56"/>
        <v>0</v>
      </c>
      <c r="P264" s="292">
        <f t="shared" si="56"/>
        <v>0</v>
      </c>
      <c r="Q264" s="292">
        <f t="shared" si="56"/>
        <v>0</v>
      </c>
      <c r="R264" s="292"/>
      <c r="S264" s="314"/>
      <c r="T264" s="292"/>
      <c r="U264" s="292"/>
      <c r="V264" s="292"/>
      <c r="W264" s="292"/>
      <c r="X264" s="293"/>
    </row>
    <row r="265" spans="1:25" s="84" customFormat="1">
      <c r="A265" s="95" t="s">
        <v>942</v>
      </c>
      <c r="B265" s="82" t="s">
        <v>943</v>
      </c>
      <c r="C265" s="241" t="s">
        <v>944</v>
      </c>
      <c r="D265" s="316">
        <v>0</v>
      </c>
      <c r="E265" s="316">
        <v>7.33</v>
      </c>
      <c r="F265" s="317">
        <v>4.67</v>
      </c>
      <c r="G265" s="318">
        <v>0</v>
      </c>
      <c r="H265" s="315"/>
      <c r="I265" s="83">
        <v>1.0415734608901523</v>
      </c>
      <c r="J265" s="83">
        <v>1.5367251861804097</v>
      </c>
      <c r="K265" s="83">
        <v>3.0823126567560544</v>
      </c>
      <c r="L265" s="83">
        <v>4.925426056173082</v>
      </c>
      <c r="M265" s="315"/>
      <c r="N265" s="317">
        <f t="shared" si="55"/>
        <v>0</v>
      </c>
      <c r="O265" s="317">
        <f t="shared" si="56"/>
        <v>0</v>
      </c>
      <c r="P265" s="317">
        <f t="shared" si="56"/>
        <v>22.59335177402188</v>
      </c>
      <c r="Q265" s="317">
        <f t="shared" si="56"/>
        <v>23.001739682328292</v>
      </c>
      <c r="R265" s="317"/>
      <c r="S265" s="314"/>
      <c r="T265" s="317"/>
      <c r="U265" s="317"/>
      <c r="V265" s="317"/>
      <c r="W265" s="317"/>
      <c r="X265" s="318"/>
      <c r="Y265" s="349"/>
    </row>
    <row r="266" spans="1:25">
      <c r="A266" s="170" t="s">
        <v>942</v>
      </c>
      <c r="B266" s="169" t="s">
        <v>945</v>
      </c>
      <c r="C266" s="291" t="s">
        <v>946</v>
      </c>
      <c r="D266" s="286">
        <v>30.319999999999997</v>
      </c>
      <c r="E266" s="286">
        <v>55.67</v>
      </c>
      <c r="F266" s="292">
        <v>13</v>
      </c>
      <c r="G266" s="293">
        <v>0</v>
      </c>
      <c r="H266" s="315"/>
      <c r="I266" s="294">
        <v>1.0415734608901523</v>
      </c>
      <c r="J266" s="294">
        <v>1.5367251861804097</v>
      </c>
      <c r="K266" s="294">
        <v>3.0823126567560544</v>
      </c>
      <c r="L266" s="294">
        <v>4.925426056173082</v>
      </c>
      <c r="M266" s="315"/>
      <c r="N266" s="292">
        <f t="shared" si="55"/>
        <v>31.580507334189416</v>
      </c>
      <c r="O266" s="292">
        <f t="shared" si="56"/>
        <v>46.593507644990012</v>
      </c>
      <c r="P266" s="292">
        <f t="shared" si="56"/>
        <v>171.59234560160957</v>
      </c>
      <c r="Q266" s="292">
        <f t="shared" si="56"/>
        <v>64.030538730250072</v>
      </c>
      <c r="R266" s="292"/>
      <c r="S266" s="314"/>
      <c r="T266" s="292"/>
      <c r="U266" s="292"/>
      <c r="V266" s="292"/>
      <c r="W266" s="292"/>
      <c r="X266" s="293"/>
    </row>
    <row r="267" spans="1:25" s="84" customFormat="1">
      <c r="A267" s="95" t="s">
        <v>947</v>
      </c>
      <c r="B267" s="82" t="s">
        <v>948</v>
      </c>
      <c r="C267" s="241" t="s">
        <v>928</v>
      </c>
      <c r="D267" s="316">
        <v>0</v>
      </c>
      <c r="E267" s="316">
        <v>0</v>
      </c>
      <c r="F267" s="317">
        <v>11</v>
      </c>
      <c r="G267" s="318">
        <v>0</v>
      </c>
      <c r="H267" s="315"/>
      <c r="I267" s="83">
        <v>1.3802034966472225</v>
      </c>
      <c r="J267" s="83">
        <v>2.0045975707120656</v>
      </c>
      <c r="K267" s="83">
        <v>3.5506461575284134</v>
      </c>
      <c r="L267" s="83">
        <v>3.7394256928930956</v>
      </c>
      <c r="M267" s="315"/>
      <c r="N267" s="317">
        <f t="shared" si="55"/>
        <v>0</v>
      </c>
      <c r="O267" s="317">
        <f t="shared" si="56"/>
        <v>0</v>
      </c>
      <c r="P267" s="317">
        <f t="shared" si="56"/>
        <v>0</v>
      </c>
      <c r="Q267" s="317">
        <f t="shared" si="56"/>
        <v>41.13368262182405</v>
      </c>
      <c r="R267" s="317"/>
      <c r="S267" s="314"/>
      <c r="T267" s="317"/>
      <c r="U267" s="317"/>
      <c r="V267" s="317"/>
      <c r="W267" s="317"/>
      <c r="X267" s="318"/>
      <c r="Y267" s="349"/>
    </row>
    <row r="268" spans="1:25">
      <c r="A268" s="170"/>
      <c r="B268" s="169"/>
      <c r="C268" s="291"/>
      <c r="D268" s="286"/>
      <c r="E268" s="286"/>
      <c r="F268" s="286"/>
      <c r="G268" s="291"/>
      <c r="H268" s="312"/>
      <c r="I268" s="291"/>
      <c r="J268" s="291"/>
      <c r="K268" s="291"/>
      <c r="L268" s="291"/>
      <c r="M268" s="312"/>
      <c r="N268" s="286"/>
      <c r="O268" s="286"/>
      <c r="P268" s="286"/>
      <c r="Q268" s="286"/>
      <c r="R268" s="286"/>
      <c r="S268" s="313"/>
      <c r="T268" s="286"/>
      <c r="U268" s="286"/>
      <c r="V268" s="286"/>
      <c r="W268" s="286"/>
      <c r="X268" s="291"/>
    </row>
    <row r="269" spans="1:25" s="307" customFormat="1" ht="16.5" customHeight="1">
      <c r="A269" s="328" t="s">
        <v>949</v>
      </c>
      <c r="C269" s="304"/>
      <c r="D269" s="305">
        <f>D270</f>
        <v>579.33000000000004</v>
      </c>
      <c r="E269" s="305">
        <f>E270</f>
        <v>0</v>
      </c>
      <c r="F269" s="305">
        <f>F270</f>
        <v>0</v>
      </c>
      <c r="G269" s="304"/>
      <c r="H269" s="351"/>
      <c r="I269" s="304"/>
      <c r="J269" s="304"/>
      <c r="K269" s="304"/>
      <c r="L269" s="304"/>
      <c r="M269" s="351"/>
      <c r="N269" s="305">
        <f t="shared" ref="N269:Q269" si="57">N270</f>
        <v>695.01255310773047</v>
      </c>
      <c r="O269" s="305">
        <f t="shared" si="57"/>
        <v>836.68773578726768</v>
      </c>
      <c r="P269" s="305">
        <f t="shared" si="57"/>
        <v>0</v>
      </c>
      <c r="Q269" s="305">
        <f t="shared" si="57"/>
        <v>0</v>
      </c>
      <c r="R269" s="305"/>
      <c r="S269" s="354"/>
      <c r="T269" s="305">
        <f>N269/D269</f>
        <v>1.1996833464652796</v>
      </c>
      <c r="U269" s="305">
        <f>O269/D269</f>
        <v>1.4442334002852737</v>
      </c>
      <c r="V269" s="305"/>
      <c r="W269" s="305"/>
      <c r="X269" s="304"/>
      <c r="Y269" s="356"/>
    </row>
    <row r="270" spans="1:25" ht="16.5" customHeight="1">
      <c r="A270" s="170" t="s">
        <v>709</v>
      </c>
      <c r="B270" s="169" t="s">
        <v>950</v>
      </c>
      <c r="C270" s="291" t="s">
        <v>951</v>
      </c>
      <c r="D270" s="286">
        <v>579.33000000000004</v>
      </c>
      <c r="E270" s="286">
        <v>0</v>
      </c>
      <c r="F270" s="292">
        <v>0</v>
      </c>
      <c r="G270" s="293">
        <v>0</v>
      </c>
      <c r="H270" s="315"/>
      <c r="I270" s="294">
        <v>1.1996833464652796</v>
      </c>
      <c r="J270" s="294">
        <v>1.4442334002852737</v>
      </c>
      <c r="K270" s="294">
        <v>2.9130346480881646</v>
      </c>
      <c r="L270" s="294">
        <v>2.6512901561322022</v>
      </c>
      <c r="M270" s="315"/>
      <c r="N270" s="292">
        <f>D270*I270</f>
        <v>695.01255310773047</v>
      </c>
      <c r="O270" s="292">
        <f>J270*D270</f>
        <v>836.68773578726768</v>
      </c>
      <c r="P270" s="292">
        <f>K270*E270</f>
        <v>0</v>
      </c>
      <c r="Q270" s="292">
        <f>L270*F270</f>
        <v>0</v>
      </c>
      <c r="R270" s="292"/>
      <c r="S270" s="314"/>
      <c r="T270" s="292"/>
      <c r="U270" s="292"/>
      <c r="V270" s="292"/>
      <c r="W270" s="292"/>
      <c r="X270" s="293"/>
    </row>
    <row r="271" spans="1:25">
      <c r="A271" s="169"/>
      <c r="B271" s="169"/>
      <c r="C271" s="169"/>
      <c r="D271" s="285"/>
      <c r="E271" s="285"/>
      <c r="F271" s="285"/>
      <c r="G271" s="169"/>
      <c r="H271" s="311"/>
      <c r="I271" s="169"/>
      <c r="J271" s="169"/>
      <c r="K271" s="169"/>
      <c r="L271" s="169"/>
      <c r="M271" s="311"/>
      <c r="N271" s="285"/>
      <c r="O271" s="285"/>
      <c r="P271" s="285"/>
      <c r="Q271" s="285"/>
      <c r="R271" s="285"/>
      <c r="S271" s="355"/>
      <c r="T271" s="285"/>
      <c r="U271" s="285"/>
      <c r="V271" s="285"/>
      <c r="W271" s="285"/>
      <c r="X271" s="169"/>
    </row>
    <row r="272" spans="1:25" s="307" customFormat="1" ht="16.5" customHeight="1">
      <c r="A272" s="328" t="s">
        <v>952</v>
      </c>
      <c r="C272" s="304"/>
      <c r="D272" s="305">
        <f>SUM(D273:D290)</f>
        <v>3009.34</v>
      </c>
      <c r="E272" s="305">
        <f t="shared" ref="E272:F272" si="58">SUM(E273:E290)</f>
        <v>157.32999999999998</v>
      </c>
      <c r="F272" s="305">
        <f t="shared" si="58"/>
        <v>111.99</v>
      </c>
      <c r="G272" s="304"/>
      <c r="H272" s="351"/>
      <c r="I272" s="304"/>
      <c r="J272" s="304"/>
      <c r="K272" s="304"/>
      <c r="L272" s="304"/>
      <c r="M272" s="351"/>
      <c r="N272" s="305">
        <f t="shared" ref="N272:Q272" si="59">SUM(N273:N290)</f>
        <v>2308.1232268574936</v>
      </c>
      <c r="O272" s="305">
        <f t="shared" si="59"/>
        <v>3141.5476978035485</v>
      </c>
      <c r="P272" s="305">
        <f t="shared" si="59"/>
        <v>461.68383943904007</v>
      </c>
      <c r="Q272" s="305">
        <f t="shared" si="59"/>
        <v>475.58732660952131</v>
      </c>
      <c r="R272" s="305"/>
      <c r="S272" s="354"/>
      <c r="T272" s="305">
        <f>N272/D272</f>
        <v>0.76698652424036284</v>
      </c>
      <c r="U272" s="305">
        <f>O272/D272</f>
        <v>1.0439324562208154</v>
      </c>
      <c r="V272" s="305">
        <f>P272/E272</f>
        <v>2.9344933543446268</v>
      </c>
      <c r="W272" s="305">
        <f>Q272/F272</f>
        <v>4.2466945853158435</v>
      </c>
      <c r="X272" s="304"/>
      <c r="Y272" s="356"/>
    </row>
    <row r="273" spans="1:25" ht="16.5" customHeight="1">
      <c r="A273" s="170" t="s">
        <v>550</v>
      </c>
      <c r="B273" s="169" t="s">
        <v>953</v>
      </c>
      <c r="C273" s="291" t="s">
        <v>954</v>
      </c>
      <c r="D273" s="286">
        <v>0</v>
      </c>
      <c r="E273" s="286">
        <v>0</v>
      </c>
      <c r="F273" s="292">
        <v>0</v>
      </c>
      <c r="G273" s="293">
        <v>0</v>
      </c>
      <c r="H273" s="315"/>
      <c r="I273" s="294">
        <v>0.85916654384777502</v>
      </c>
      <c r="J273" s="294">
        <v>1.0874667332630468</v>
      </c>
      <c r="K273" s="294">
        <v>1.620481189832524</v>
      </c>
      <c r="L273" s="294">
        <v>2.880841782963143</v>
      </c>
      <c r="M273" s="315"/>
      <c r="N273" s="292">
        <f t="shared" ref="N273:N290" si="60">D273*I273</f>
        <v>0</v>
      </c>
      <c r="O273" s="292">
        <f t="shared" ref="O273:Q290" si="61">J273*D273</f>
        <v>0</v>
      </c>
      <c r="P273" s="292">
        <f t="shared" si="61"/>
        <v>0</v>
      </c>
      <c r="Q273" s="292">
        <f t="shared" si="61"/>
        <v>0</v>
      </c>
      <c r="R273" s="292"/>
      <c r="S273" s="314"/>
      <c r="T273" s="292"/>
      <c r="U273" s="292"/>
      <c r="V273" s="292"/>
      <c r="W273" s="292"/>
      <c r="X273" s="293"/>
    </row>
    <row r="274" spans="1:25" s="84" customFormat="1">
      <c r="A274" s="95" t="s">
        <v>955</v>
      </c>
      <c r="B274" s="82" t="s">
        <v>956</v>
      </c>
      <c r="C274" s="241" t="s">
        <v>886</v>
      </c>
      <c r="D274" s="316">
        <v>0</v>
      </c>
      <c r="E274" s="316">
        <v>0</v>
      </c>
      <c r="F274" s="317">
        <v>0</v>
      </c>
      <c r="G274" s="318">
        <v>0</v>
      </c>
      <c r="H274" s="315"/>
      <c r="I274" s="83">
        <v>0.76722929943888718</v>
      </c>
      <c r="J274" s="83">
        <v>0.90293929801157269</v>
      </c>
      <c r="K274" s="83">
        <v>1.9272761449497589</v>
      </c>
      <c r="L274" s="83">
        <v>3.196493129510384</v>
      </c>
      <c r="M274" s="315"/>
      <c r="N274" s="317">
        <f t="shared" si="60"/>
        <v>0</v>
      </c>
      <c r="O274" s="317">
        <f t="shared" si="61"/>
        <v>0</v>
      </c>
      <c r="P274" s="317">
        <f t="shared" si="61"/>
        <v>0</v>
      </c>
      <c r="Q274" s="317">
        <f t="shared" si="61"/>
        <v>0</v>
      </c>
      <c r="R274" s="317"/>
      <c r="S274" s="314"/>
      <c r="T274" s="317"/>
      <c r="U274" s="317"/>
      <c r="V274" s="317"/>
      <c r="W274" s="317"/>
      <c r="X274" s="318"/>
      <c r="Y274" s="349"/>
    </row>
    <row r="275" spans="1:25">
      <c r="A275" s="170" t="s">
        <v>957</v>
      </c>
      <c r="B275" s="169" t="s">
        <v>958</v>
      </c>
      <c r="C275" s="291" t="s">
        <v>428</v>
      </c>
      <c r="D275" s="286">
        <v>0</v>
      </c>
      <c r="E275" s="286">
        <v>0</v>
      </c>
      <c r="F275" s="292">
        <v>0</v>
      </c>
      <c r="G275" s="293">
        <v>0</v>
      </c>
      <c r="H275" s="315"/>
      <c r="I275" s="294">
        <v>1.0415734608901523</v>
      </c>
      <c r="J275" s="294">
        <v>1.5367251861804097</v>
      </c>
      <c r="K275" s="294">
        <v>3.0823126567560544</v>
      </c>
      <c r="L275" s="294">
        <v>4.925426056173082</v>
      </c>
      <c r="M275" s="315"/>
      <c r="N275" s="292">
        <f t="shared" si="60"/>
        <v>0</v>
      </c>
      <c r="O275" s="292">
        <f t="shared" si="61"/>
        <v>0</v>
      </c>
      <c r="P275" s="292">
        <f t="shared" si="61"/>
        <v>0</v>
      </c>
      <c r="Q275" s="292">
        <f t="shared" si="61"/>
        <v>0</v>
      </c>
      <c r="R275" s="292"/>
      <c r="S275" s="314"/>
      <c r="T275" s="292"/>
      <c r="U275" s="292"/>
      <c r="V275" s="292"/>
      <c r="W275" s="292"/>
      <c r="X275" s="293"/>
    </row>
    <row r="276" spans="1:25" s="84" customFormat="1" ht="42.75">
      <c r="A276" s="95" t="s">
        <v>959</v>
      </c>
      <c r="B276" s="324" t="s">
        <v>960</v>
      </c>
      <c r="C276" s="241" t="s">
        <v>886</v>
      </c>
      <c r="D276" s="316">
        <v>0</v>
      </c>
      <c r="E276" s="316">
        <v>0</v>
      </c>
      <c r="F276" s="317">
        <v>0</v>
      </c>
      <c r="G276" s="318">
        <v>0</v>
      </c>
      <c r="H276" s="315"/>
      <c r="I276" s="83">
        <v>1.0415734608901523</v>
      </c>
      <c r="J276" s="83">
        <v>1.5367251861804097</v>
      </c>
      <c r="K276" s="83">
        <v>3.0823126567560544</v>
      </c>
      <c r="L276" s="83">
        <v>4.925426056173082</v>
      </c>
      <c r="M276" s="315"/>
      <c r="N276" s="317">
        <f t="shared" si="60"/>
        <v>0</v>
      </c>
      <c r="O276" s="317">
        <f t="shared" si="61"/>
        <v>0</v>
      </c>
      <c r="P276" s="317">
        <f t="shared" si="61"/>
        <v>0</v>
      </c>
      <c r="Q276" s="317">
        <f t="shared" si="61"/>
        <v>0</v>
      </c>
      <c r="R276" s="317"/>
      <c r="S276" s="314"/>
      <c r="T276" s="317"/>
      <c r="U276" s="317"/>
      <c r="V276" s="317"/>
      <c r="W276" s="317"/>
      <c r="X276" s="318"/>
      <c r="Y276" s="349"/>
    </row>
    <row r="277" spans="1:25">
      <c r="A277" s="170" t="s">
        <v>961</v>
      </c>
      <c r="B277" s="169" t="s">
        <v>962</v>
      </c>
      <c r="C277" s="291" t="s">
        <v>963</v>
      </c>
      <c r="D277" s="286">
        <v>0</v>
      </c>
      <c r="E277" s="286">
        <v>0</v>
      </c>
      <c r="F277" s="292">
        <v>0</v>
      </c>
      <c r="G277" s="293">
        <v>0</v>
      </c>
      <c r="H277" s="315"/>
      <c r="I277" s="294">
        <v>1.0415734608901523</v>
      </c>
      <c r="J277" s="294">
        <v>1.5367251861804097</v>
      </c>
      <c r="K277" s="294">
        <v>3.0823126567560544</v>
      </c>
      <c r="L277" s="294">
        <v>4.925426056173082</v>
      </c>
      <c r="M277" s="315"/>
      <c r="N277" s="292">
        <f t="shared" si="60"/>
        <v>0</v>
      </c>
      <c r="O277" s="292">
        <f t="shared" si="61"/>
        <v>0</v>
      </c>
      <c r="P277" s="292">
        <f t="shared" si="61"/>
        <v>0</v>
      </c>
      <c r="Q277" s="292">
        <f t="shared" si="61"/>
        <v>0</v>
      </c>
      <c r="R277" s="292"/>
      <c r="S277" s="314"/>
      <c r="T277" s="292"/>
      <c r="U277" s="292"/>
      <c r="V277" s="292"/>
      <c r="W277" s="292"/>
      <c r="X277" s="293"/>
    </row>
    <row r="278" spans="1:25" s="84" customFormat="1">
      <c r="A278" s="95" t="s">
        <v>964</v>
      </c>
      <c r="B278" s="82" t="s">
        <v>965</v>
      </c>
      <c r="C278" s="241" t="s">
        <v>966</v>
      </c>
      <c r="D278" s="316">
        <v>277.01</v>
      </c>
      <c r="E278" s="316">
        <v>1.67</v>
      </c>
      <c r="F278" s="317">
        <v>8.33</v>
      </c>
      <c r="G278" s="318">
        <v>0</v>
      </c>
      <c r="H278" s="315"/>
      <c r="I278" s="83">
        <v>0.61662592245411207</v>
      </c>
      <c r="J278" s="83">
        <v>0.89459906234922248</v>
      </c>
      <c r="K278" s="83">
        <v>3.3501270199810778</v>
      </c>
      <c r="L278" s="83">
        <v>3.744701921764384</v>
      </c>
      <c r="M278" s="315"/>
      <c r="N278" s="317">
        <f t="shared" si="60"/>
        <v>170.81154677901358</v>
      </c>
      <c r="O278" s="317">
        <f t="shared" si="61"/>
        <v>247.8128862613581</v>
      </c>
      <c r="P278" s="317">
        <f t="shared" si="61"/>
        <v>5.5947121233683994</v>
      </c>
      <c r="Q278" s="317">
        <f t="shared" si="61"/>
        <v>31.193367008297319</v>
      </c>
      <c r="R278" s="317"/>
      <c r="S278" s="314"/>
      <c r="T278" s="317"/>
      <c r="U278" s="317"/>
      <c r="V278" s="317"/>
      <c r="W278" s="317"/>
      <c r="X278" s="318"/>
      <c r="Y278" s="349"/>
    </row>
    <row r="279" spans="1:25">
      <c r="A279" s="170" t="s">
        <v>967</v>
      </c>
      <c r="B279" s="169" t="s">
        <v>968</v>
      </c>
      <c r="C279" s="291" t="s">
        <v>410</v>
      </c>
      <c r="D279" s="286">
        <v>0</v>
      </c>
      <c r="E279" s="286">
        <v>0</v>
      </c>
      <c r="F279" s="292">
        <v>0</v>
      </c>
      <c r="G279" s="293">
        <v>0</v>
      </c>
      <c r="H279" s="315"/>
      <c r="I279" s="294">
        <v>0.61662592245411207</v>
      </c>
      <c r="J279" s="294">
        <v>0.89459906234922248</v>
      </c>
      <c r="K279" s="294">
        <v>3.3501270199810778</v>
      </c>
      <c r="L279" s="294">
        <v>3.744701921764384</v>
      </c>
      <c r="M279" s="315"/>
      <c r="N279" s="292">
        <f t="shared" si="60"/>
        <v>0</v>
      </c>
      <c r="O279" s="292">
        <f t="shared" si="61"/>
        <v>0</v>
      </c>
      <c r="P279" s="292">
        <f t="shared" si="61"/>
        <v>0</v>
      </c>
      <c r="Q279" s="292">
        <f t="shared" si="61"/>
        <v>0</v>
      </c>
      <c r="R279" s="292"/>
      <c r="S279" s="314"/>
      <c r="T279" s="292"/>
      <c r="U279" s="292"/>
      <c r="V279" s="292"/>
      <c r="W279" s="292"/>
      <c r="X279" s="293"/>
    </row>
    <row r="280" spans="1:25" s="84" customFormat="1">
      <c r="A280" s="95" t="s">
        <v>969</v>
      </c>
      <c r="B280" s="82" t="s">
        <v>970</v>
      </c>
      <c r="C280" s="241" t="s">
        <v>410</v>
      </c>
      <c r="D280" s="316">
        <v>991.33999999999992</v>
      </c>
      <c r="E280" s="316">
        <v>0</v>
      </c>
      <c r="F280" s="317">
        <v>0</v>
      </c>
      <c r="G280" s="318">
        <v>0</v>
      </c>
      <c r="H280" s="315"/>
      <c r="I280" s="83">
        <v>0.61662592245411207</v>
      </c>
      <c r="J280" s="83">
        <v>0.89459906234922248</v>
      </c>
      <c r="K280" s="83">
        <v>3.3501270199810778</v>
      </c>
      <c r="L280" s="83">
        <v>3.744701921764384</v>
      </c>
      <c r="M280" s="315"/>
      <c r="N280" s="317">
        <f t="shared" si="60"/>
        <v>611.28594196565939</v>
      </c>
      <c r="O280" s="317">
        <f t="shared" si="61"/>
        <v>886.85183446927817</v>
      </c>
      <c r="P280" s="317">
        <f t="shared" si="61"/>
        <v>0</v>
      </c>
      <c r="Q280" s="317">
        <f t="shared" si="61"/>
        <v>0</v>
      </c>
      <c r="R280" s="317"/>
      <c r="S280" s="314"/>
      <c r="T280" s="317"/>
      <c r="U280" s="317"/>
      <c r="V280" s="317"/>
      <c r="W280" s="317"/>
      <c r="X280" s="318"/>
      <c r="Y280" s="349"/>
    </row>
    <row r="281" spans="1:25">
      <c r="A281" s="170" t="s">
        <v>969</v>
      </c>
      <c r="B281" s="169" t="s">
        <v>971</v>
      </c>
      <c r="C281" s="291" t="s">
        <v>633</v>
      </c>
      <c r="D281" s="286">
        <v>0</v>
      </c>
      <c r="E281" s="286">
        <v>15</v>
      </c>
      <c r="F281" s="292">
        <v>24.33</v>
      </c>
      <c r="G281" s="293">
        <v>0</v>
      </c>
      <c r="H281" s="315"/>
      <c r="I281" s="294">
        <v>0.61662592245411207</v>
      </c>
      <c r="J281" s="294">
        <v>0.89459906234922248</v>
      </c>
      <c r="K281" s="294">
        <v>3.3501270199810778</v>
      </c>
      <c r="L281" s="294">
        <v>3.744701921764384</v>
      </c>
      <c r="M281" s="315"/>
      <c r="N281" s="292">
        <f t="shared" si="60"/>
        <v>0</v>
      </c>
      <c r="O281" s="292">
        <f t="shared" si="61"/>
        <v>0</v>
      </c>
      <c r="P281" s="292">
        <f t="shared" si="61"/>
        <v>50.251905299716164</v>
      </c>
      <c r="Q281" s="292">
        <f t="shared" si="61"/>
        <v>91.108597756527459</v>
      </c>
      <c r="R281" s="292"/>
      <c r="S281" s="314"/>
      <c r="T281" s="292"/>
      <c r="U281" s="292"/>
      <c r="V281" s="292"/>
      <c r="W281" s="292"/>
      <c r="X281" s="293"/>
    </row>
    <row r="282" spans="1:25" s="84" customFormat="1">
      <c r="A282" s="95" t="s">
        <v>972</v>
      </c>
      <c r="B282" s="82" t="s">
        <v>973</v>
      </c>
      <c r="C282" s="241" t="s">
        <v>974</v>
      </c>
      <c r="D282" s="316">
        <v>0</v>
      </c>
      <c r="E282" s="316">
        <v>0</v>
      </c>
      <c r="F282" s="317">
        <v>0</v>
      </c>
      <c r="G282" s="318">
        <v>0</v>
      </c>
      <c r="H282" s="315"/>
      <c r="I282" s="83">
        <v>0.61662592245411207</v>
      </c>
      <c r="J282" s="83">
        <v>0.89459906234922248</v>
      </c>
      <c r="K282" s="83">
        <v>3.3501270199810778</v>
      </c>
      <c r="L282" s="83">
        <v>3.744701921764384</v>
      </c>
      <c r="M282" s="315"/>
      <c r="N282" s="317">
        <f t="shared" si="60"/>
        <v>0</v>
      </c>
      <c r="O282" s="317">
        <f t="shared" si="61"/>
        <v>0</v>
      </c>
      <c r="P282" s="317">
        <f t="shared" si="61"/>
        <v>0</v>
      </c>
      <c r="Q282" s="317">
        <f t="shared" si="61"/>
        <v>0</v>
      </c>
      <c r="R282" s="317"/>
      <c r="S282" s="314"/>
      <c r="T282" s="317"/>
      <c r="U282" s="317"/>
      <c r="V282" s="317"/>
      <c r="W282" s="317"/>
      <c r="X282" s="318"/>
      <c r="Y282" s="349"/>
    </row>
    <row r="283" spans="1:25">
      <c r="A283" s="170" t="s">
        <v>975</v>
      </c>
      <c r="B283" s="169" t="s">
        <v>976</v>
      </c>
      <c r="C283" s="291" t="s">
        <v>977</v>
      </c>
      <c r="D283" s="286">
        <v>10.32</v>
      </c>
      <c r="E283" s="286">
        <v>0</v>
      </c>
      <c r="F283" s="292">
        <v>0</v>
      </c>
      <c r="G283" s="293">
        <v>0</v>
      </c>
      <c r="H283" s="315"/>
      <c r="I283" s="294">
        <v>1.1996833464652796</v>
      </c>
      <c r="J283" s="294">
        <v>1.4442334002852737</v>
      </c>
      <c r="K283" s="294">
        <v>2.9130346480881646</v>
      </c>
      <c r="L283" s="294">
        <v>2.6512901561322022</v>
      </c>
      <c r="M283" s="315"/>
      <c r="N283" s="292">
        <f t="shared" si="60"/>
        <v>12.380732135521686</v>
      </c>
      <c r="O283" s="292">
        <f t="shared" si="61"/>
        <v>14.904488690944024</v>
      </c>
      <c r="P283" s="292">
        <f t="shared" si="61"/>
        <v>0</v>
      </c>
      <c r="Q283" s="292">
        <f t="shared" si="61"/>
        <v>0</v>
      </c>
      <c r="R283" s="292"/>
      <c r="S283" s="314"/>
      <c r="T283" s="292"/>
      <c r="U283" s="292"/>
      <c r="V283" s="292"/>
      <c r="W283" s="292"/>
      <c r="X283" s="293"/>
    </row>
    <row r="284" spans="1:25" s="84" customFormat="1">
      <c r="A284" s="95" t="s">
        <v>978</v>
      </c>
      <c r="B284" s="82" t="s">
        <v>979</v>
      </c>
      <c r="C284" s="241" t="s">
        <v>966</v>
      </c>
      <c r="D284" s="316">
        <v>950</v>
      </c>
      <c r="E284" s="316">
        <v>24</v>
      </c>
      <c r="F284" s="317">
        <v>21.33</v>
      </c>
      <c r="G284" s="318">
        <v>0</v>
      </c>
      <c r="H284" s="315"/>
      <c r="I284" s="83">
        <v>0.76722929943888718</v>
      </c>
      <c r="J284" s="83">
        <v>0.90293929801157269</v>
      </c>
      <c r="K284" s="83">
        <v>1.9272761449497589</v>
      </c>
      <c r="L284" s="83">
        <v>3.196493129510384</v>
      </c>
      <c r="M284" s="315"/>
      <c r="N284" s="317">
        <f t="shared" si="60"/>
        <v>728.86783446694278</v>
      </c>
      <c r="O284" s="317">
        <f t="shared" si="61"/>
        <v>857.79233311099404</v>
      </c>
      <c r="P284" s="317">
        <f t="shared" si="61"/>
        <v>46.254627478794212</v>
      </c>
      <c r="Q284" s="317">
        <f t="shared" si="61"/>
        <v>68.181198452456485</v>
      </c>
      <c r="R284" s="317"/>
      <c r="S284" s="314"/>
      <c r="T284" s="317"/>
      <c r="U284" s="317"/>
      <c r="V284" s="317"/>
      <c r="W284" s="317"/>
      <c r="X284" s="318"/>
      <c r="Y284" s="349"/>
    </row>
    <row r="285" spans="1:25">
      <c r="A285" s="170" t="s">
        <v>980</v>
      </c>
      <c r="B285" s="169" t="s">
        <v>981</v>
      </c>
      <c r="C285" s="291" t="s">
        <v>447</v>
      </c>
      <c r="D285" s="286">
        <v>0</v>
      </c>
      <c r="E285" s="286">
        <v>0</v>
      </c>
      <c r="F285" s="292">
        <v>0</v>
      </c>
      <c r="G285" s="293">
        <v>0</v>
      </c>
      <c r="H285" s="315"/>
      <c r="I285" s="294">
        <v>0.76722929943888718</v>
      </c>
      <c r="J285" s="294">
        <v>0.90293929801157269</v>
      </c>
      <c r="K285" s="294">
        <v>1.9272761449497589</v>
      </c>
      <c r="L285" s="294">
        <v>3.196493129510384</v>
      </c>
      <c r="M285" s="315"/>
      <c r="N285" s="292">
        <f t="shared" si="60"/>
        <v>0</v>
      </c>
      <c r="O285" s="292">
        <f t="shared" si="61"/>
        <v>0</v>
      </c>
      <c r="P285" s="292">
        <f t="shared" si="61"/>
        <v>0</v>
      </c>
      <c r="Q285" s="292">
        <f t="shared" si="61"/>
        <v>0</v>
      </c>
      <c r="R285" s="292"/>
      <c r="S285" s="314"/>
      <c r="T285" s="292"/>
      <c r="U285" s="292"/>
      <c r="V285" s="292"/>
      <c r="W285" s="292"/>
      <c r="X285" s="293"/>
    </row>
    <row r="286" spans="1:25" s="84" customFormat="1">
      <c r="A286" s="95" t="s">
        <v>980</v>
      </c>
      <c r="B286" s="82" t="s">
        <v>982</v>
      </c>
      <c r="C286" s="241" t="s">
        <v>447</v>
      </c>
      <c r="D286" s="316">
        <v>0</v>
      </c>
      <c r="E286" s="316">
        <v>0</v>
      </c>
      <c r="F286" s="317">
        <v>0</v>
      </c>
      <c r="G286" s="318">
        <v>0</v>
      </c>
      <c r="H286" s="315"/>
      <c r="I286" s="83">
        <v>0.76722929943888718</v>
      </c>
      <c r="J286" s="83">
        <v>0.90293929801157269</v>
      </c>
      <c r="K286" s="83">
        <v>1.9272761449497589</v>
      </c>
      <c r="L286" s="83">
        <v>3.196493129510384</v>
      </c>
      <c r="M286" s="315"/>
      <c r="N286" s="317">
        <f t="shared" si="60"/>
        <v>0</v>
      </c>
      <c r="O286" s="317">
        <f t="shared" si="61"/>
        <v>0</v>
      </c>
      <c r="P286" s="317">
        <f t="shared" si="61"/>
        <v>0</v>
      </c>
      <c r="Q286" s="317">
        <f t="shared" si="61"/>
        <v>0</v>
      </c>
      <c r="R286" s="317"/>
      <c r="S286" s="314"/>
      <c r="T286" s="317"/>
      <c r="U286" s="317"/>
      <c r="V286" s="317"/>
      <c r="W286" s="317"/>
      <c r="X286" s="318"/>
      <c r="Y286" s="349"/>
    </row>
    <row r="287" spans="1:25">
      <c r="A287" s="170" t="s">
        <v>983</v>
      </c>
      <c r="B287" s="169" t="s">
        <v>984</v>
      </c>
      <c r="C287" s="291" t="s">
        <v>460</v>
      </c>
      <c r="D287" s="286">
        <v>0</v>
      </c>
      <c r="E287" s="286">
        <v>0</v>
      </c>
      <c r="F287" s="292">
        <v>0</v>
      </c>
      <c r="G287" s="293">
        <v>0</v>
      </c>
      <c r="H287" s="315"/>
      <c r="I287" s="294">
        <v>1.0415734608901523</v>
      </c>
      <c r="J287" s="294">
        <v>1.5367251861804097</v>
      </c>
      <c r="K287" s="294">
        <v>3.0823126567560544</v>
      </c>
      <c r="L287" s="294">
        <v>4.925426056173082</v>
      </c>
      <c r="M287" s="315"/>
      <c r="N287" s="292">
        <f t="shared" si="60"/>
        <v>0</v>
      </c>
      <c r="O287" s="292">
        <f t="shared" si="61"/>
        <v>0</v>
      </c>
      <c r="P287" s="292">
        <f t="shared" si="61"/>
        <v>0</v>
      </c>
      <c r="Q287" s="292">
        <f t="shared" si="61"/>
        <v>0</v>
      </c>
      <c r="R287" s="292"/>
      <c r="S287" s="314"/>
      <c r="T287" s="292"/>
      <c r="U287" s="292"/>
      <c r="V287" s="292"/>
      <c r="W287" s="292"/>
      <c r="X287" s="293"/>
    </row>
    <row r="288" spans="1:25" s="84" customFormat="1">
      <c r="A288" s="95" t="s">
        <v>985</v>
      </c>
      <c r="B288" s="82" t="s">
        <v>986</v>
      </c>
      <c r="C288" s="241" t="s">
        <v>410</v>
      </c>
      <c r="D288" s="316">
        <v>103</v>
      </c>
      <c r="E288" s="316">
        <v>0</v>
      </c>
      <c r="F288" s="317">
        <v>0</v>
      </c>
      <c r="G288" s="318">
        <v>0</v>
      </c>
      <c r="H288" s="315"/>
      <c r="I288" s="83">
        <v>1.0415734608901523</v>
      </c>
      <c r="J288" s="83">
        <v>1.5367251861804097</v>
      </c>
      <c r="K288" s="83">
        <v>3.0823126567560544</v>
      </c>
      <c r="L288" s="83">
        <v>4.925426056173082</v>
      </c>
      <c r="M288" s="315"/>
      <c r="N288" s="317">
        <f t="shared" si="60"/>
        <v>107.2820664716857</v>
      </c>
      <c r="O288" s="317">
        <f t="shared" si="61"/>
        <v>158.2826941765822</v>
      </c>
      <c r="P288" s="317">
        <f t="shared" si="61"/>
        <v>0</v>
      </c>
      <c r="Q288" s="317">
        <f t="shared" si="61"/>
        <v>0</v>
      </c>
      <c r="R288" s="317"/>
      <c r="S288" s="314"/>
      <c r="T288" s="317"/>
      <c r="U288" s="317"/>
      <c r="V288" s="317"/>
      <c r="W288" s="317"/>
      <c r="X288" s="318"/>
      <c r="Y288" s="349"/>
    </row>
    <row r="289" spans="1:25" ht="28.5">
      <c r="A289" s="170" t="s">
        <v>987</v>
      </c>
      <c r="B289" s="169" t="s">
        <v>988</v>
      </c>
      <c r="C289" s="291" t="s">
        <v>989</v>
      </c>
      <c r="D289" s="286">
        <v>574.34</v>
      </c>
      <c r="E289" s="286">
        <v>116.66</v>
      </c>
      <c r="F289" s="292">
        <v>57.67</v>
      </c>
      <c r="G289" s="293">
        <v>0</v>
      </c>
      <c r="H289" s="315"/>
      <c r="I289" s="294">
        <v>1.0415734608901523</v>
      </c>
      <c r="J289" s="294">
        <v>1.5367251861804097</v>
      </c>
      <c r="K289" s="294">
        <v>3.0823126567560544</v>
      </c>
      <c r="L289" s="294">
        <v>4.925426056173082</v>
      </c>
      <c r="M289" s="315"/>
      <c r="N289" s="292">
        <f t="shared" si="60"/>
        <v>598.21730152765008</v>
      </c>
      <c r="O289" s="292">
        <f t="shared" si="61"/>
        <v>882.60274343085655</v>
      </c>
      <c r="P289" s="292">
        <f t="shared" si="61"/>
        <v>359.5825945371613</v>
      </c>
      <c r="Q289" s="292">
        <f t="shared" si="61"/>
        <v>284.04932065950163</v>
      </c>
      <c r="R289" s="292"/>
      <c r="S289" s="314"/>
      <c r="T289" s="292"/>
      <c r="U289" s="292"/>
      <c r="V289" s="292"/>
      <c r="W289" s="292"/>
      <c r="X289" s="293"/>
    </row>
    <row r="290" spans="1:25" s="84" customFormat="1">
      <c r="A290" s="95" t="s">
        <v>980</v>
      </c>
      <c r="B290" s="82" t="s">
        <v>990</v>
      </c>
      <c r="C290" s="241" t="s">
        <v>991</v>
      </c>
      <c r="D290" s="316">
        <v>103.33</v>
      </c>
      <c r="E290" s="316">
        <v>0</v>
      </c>
      <c r="F290" s="317">
        <v>0.33</v>
      </c>
      <c r="G290" s="318">
        <v>0</v>
      </c>
      <c r="H290" s="315"/>
      <c r="I290" s="83">
        <v>0.76722929943888718</v>
      </c>
      <c r="J290" s="83">
        <v>0.90293929801157269</v>
      </c>
      <c r="K290" s="83">
        <v>1.9272761449497589</v>
      </c>
      <c r="L290" s="83">
        <v>3.196493129510384</v>
      </c>
      <c r="M290" s="315"/>
      <c r="N290" s="317">
        <f t="shared" si="60"/>
        <v>79.27780351102021</v>
      </c>
      <c r="O290" s="317">
        <f t="shared" si="61"/>
        <v>93.300717663535806</v>
      </c>
      <c r="P290" s="317">
        <f t="shared" si="61"/>
        <v>0</v>
      </c>
      <c r="Q290" s="317">
        <f t="shared" si="61"/>
        <v>1.0548427327384269</v>
      </c>
      <c r="R290" s="317"/>
      <c r="S290" s="314"/>
      <c r="T290" s="317"/>
      <c r="U290" s="317"/>
      <c r="V290" s="317"/>
      <c r="W290" s="317"/>
      <c r="X290" s="318"/>
      <c r="Y290" s="349"/>
    </row>
    <row r="291" spans="1:25">
      <c r="A291" s="283"/>
      <c r="B291" s="169"/>
      <c r="C291" s="282"/>
      <c r="D291" s="286"/>
      <c r="E291" s="286"/>
      <c r="F291" s="286"/>
      <c r="G291" s="282"/>
      <c r="H291" s="335"/>
      <c r="I291" s="282"/>
      <c r="J291" s="282"/>
      <c r="K291" s="282"/>
      <c r="L291" s="282"/>
      <c r="M291" s="335"/>
      <c r="N291" s="286"/>
      <c r="O291" s="286"/>
      <c r="P291" s="286"/>
      <c r="Q291" s="286"/>
      <c r="R291" s="286"/>
      <c r="S291" s="313"/>
      <c r="T291" s="286"/>
      <c r="U291" s="286"/>
      <c r="V291" s="286"/>
      <c r="W291" s="286"/>
      <c r="X291" s="282"/>
    </row>
    <row r="292" spans="1:25" s="303" customFormat="1" ht="16.5" customHeight="1">
      <c r="A292" s="336" t="s">
        <v>992</v>
      </c>
      <c r="C292" s="300"/>
      <c r="D292" s="301"/>
      <c r="E292" s="301"/>
      <c r="F292" s="301"/>
      <c r="G292" s="300"/>
      <c r="H292" s="351"/>
      <c r="I292" s="300"/>
      <c r="J292" s="300"/>
      <c r="K292" s="300"/>
      <c r="L292" s="300"/>
      <c r="M292" s="351"/>
      <c r="N292" s="301"/>
      <c r="O292" s="301"/>
      <c r="P292" s="301"/>
      <c r="Q292" s="301"/>
      <c r="R292" s="301"/>
      <c r="S292" s="354"/>
      <c r="T292" s="348"/>
      <c r="U292" s="348"/>
      <c r="V292" s="348"/>
      <c r="W292" s="348"/>
      <c r="X292" s="300"/>
      <c r="Y292" s="356"/>
    </row>
    <row r="293" spans="1:25" ht="16.5" customHeight="1">
      <c r="A293" s="170" t="s">
        <v>993</v>
      </c>
      <c r="B293" s="169" t="s">
        <v>994</v>
      </c>
      <c r="C293" s="291" t="s">
        <v>753</v>
      </c>
      <c r="D293" s="286">
        <v>0</v>
      </c>
      <c r="E293" s="286">
        <v>0</v>
      </c>
      <c r="F293" s="292">
        <v>0</v>
      </c>
      <c r="G293" s="293">
        <v>0</v>
      </c>
      <c r="H293" s="315"/>
      <c r="I293" s="294">
        <v>0.83084239002493221</v>
      </c>
      <c r="J293" s="294">
        <v>1.0701197221949443</v>
      </c>
      <c r="K293" s="294">
        <v>2.4191681075089222</v>
      </c>
      <c r="L293" s="294">
        <v>2.9279584362498827</v>
      </c>
      <c r="M293" s="315"/>
      <c r="N293" s="292">
        <f t="shared" ref="N293:N298" si="62">D293*I293</f>
        <v>0</v>
      </c>
      <c r="O293" s="292">
        <f t="shared" ref="O293:Q298" si="63">J293*D293</f>
        <v>0</v>
      </c>
      <c r="P293" s="292">
        <f t="shared" si="63"/>
        <v>0</v>
      </c>
      <c r="Q293" s="292">
        <f t="shared" si="63"/>
        <v>0</v>
      </c>
      <c r="R293" s="292"/>
      <c r="S293" s="314"/>
      <c r="T293" s="292"/>
      <c r="U293" s="292"/>
      <c r="V293" s="292"/>
      <c r="W293" s="292"/>
      <c r="X293" s="293"/>
    </row>
    <row r="294" spans="1:25" s="84" customFormat="1">
      <c r="A294" s="95" t="s">
        <v>995</v>
      </c>
      <c r="B294" s="82" t="s">
        <v>996</v>
      </c>
      <c r="C294" s="241" t="s">
        <v>769</v>
      </c>
      <c r="D294" s="316">
        <v>97.99</v>
      </c>
      <c r="E294" s="316">
        <v>0</v>
      </c>
      <c r="F294" s="317">
        <v>0</v>
      </c>
      <c r="G294" s="318">
        <v>0</v>
      </c>
      <c r="H294" s="315"/>
      <c r="I294" s="83">
        <v>1.1996833464652796</v>
      </c>
      <c r="J294" s="83">
        <v>1.4442334002852737</v>
      </c>
      <c r="K294" s="83">
        <v>2.9130346480881646</v>
      </c>
      <c r="L294" s="83">
        <v>2.6512901561322022</v>
      </c>
      <c r="M294" s="315"/>
      <c r="N294" s="317">
        <f t="shared" si="62"/>
        <v>117.55697112013274</v>
      </c>
      <c r="O294" s="317">
        <f t="shared" si="63"/>
        <v>141.52043089395397</v>
      </c>
      <c r="P294" s="317">
        <f t="shared" si="63"/>
        <v>0</v>
      </c>
      <c r="Q294" s="317">
        <f t="shared" si="63"/>
        <v>0</v>
      </c>
      <c r="R294" s="317"/>
      <c r="S294" s="314"/>
      <c r="T294" s="317"/>
      <c r="U294" s="317"/>
      <c r="V294" s="317"/>
      <c r="W294" s="317"/>
      <c r="X294" s="318"/>
      <c r="Y294" s="349"/>
    </row>
    <row r="295" spans="1:25">
      <c r="A295" s="170" t="s">
        <v>997</v>
      </c>
      <c r="B295" s="169" t="s">
        <v>998</v>
      </c>
      <c r="C295" s="291" t="s">
        <v>999</v>
      </c>
      <c r="D295" s="286">
        <v>32.67</v>
      </c>
      <c r="E295" s="286">
        <v>0</v>
      </c>
      <c r="F295" s="292">
        <v>0</v>
      </c>
      <c r="G295" s="293">
        <v>0</v>
      </c>
      <c r="H295" s="315"/>
      <c r="I295" s="294">
        <v>1.1996833464652796</v>
      </c>
      <c r="J295" s="294">
        <v>1.4442334002852737</v>
      </c>
      <c r="K295" s="294">
        <v>2.9130346480881646</v>
      </c>
      <c r="L295" s="294">
        <v>2.6512901561322022</v>
      </c>
      <c r="M295" s="315"/>
      <c r="N295" s="292">
        <f t="shared" si="62"/>
        <v>39.193654929020688</v>
      </c>
      <c r="O295" s="292">
        <f t="shared" si="63"/>
        <v>47.183105187319896</v>
      </c>
      <c r="P295" s="292">
        <f t="shared" si="63"/>
        <v>0</v>
      </c>
      <c r="Q295" s="292">
        <f t="shared" si="63"/>
        <v>0</v>
      </c>
      <c r="R295" s="292"/>
      <c r="S295" s="314"/>
      <c r="T295" s="292"/>
      <c r="U295" s="292"/>
      <c r="V295" s="292"/>
      <c r="W295" s="292"/>
      <c r="X295" s="293"/>
    </row>
    <row r="296" spans="1:25" s="84" customFormat="1">
      <c r="A296" s="95" t="s">
        <v>1000</v>
      </c>
      <c r="B296" s="82" t="s">
        <v>1001</v>
      </c>
      <c r="C296" s="241"/>
      <c r="D296" s="316">
        <v>0</v>
      </c>
      <c r="E296" s="316">
        <v>0</v>
      </c>
      <c r="F296" s="317">
        <v>0</v>
      </c>
      <c r="G296" s="318">
        <v>0</v>
      </c>
      <c r="H296" s="315"/>
      <c r="I296" s="83">
        <v>0.89533533970273893</v>
      </c>
      <c r="J296" s="83">
        <v>1.4307358526885254</v>
      </c>
      <c r="K296" s="83">
        <v>2.4420578064530454</v>
      </c>
      <c r="L296" s="83">
        <v>3.5498220063017194</v>
      </c>
      <c r="M296" s="315"/>
      <c r="N296" s="317">
        <f t="shared" si="62"/>
        <v>0</v>
      </c>
      <c r="O296" s="317">
        <f t="shared" si="63"/>
        <v>0</v>
      </c>
      <c r="P296" s="317">
        <f t="shared" si="63"/>
        <v>0</v>
      </c>
      <c r="Q296" s="317">
        <f t="shared" si="63"/>
        <v>0</v>
      </c>
      <c r="R296" s="317"/>
      <c r="S296" s="314"/>
      <c r="T296" s="317"/>
      <c r="U296" s="317"/>
      <c r="V296" s="317"/>
      <c r="W296" s="317"/>
      <c r="X296" s="318"/>
      <c r="Y296" s="349"/>
    </row>
    <row r="297" spans="1:25">
      <c r="A297" s="170" t="s">
        <v>1002</v>
      </c>
      <c r="B297" s="169" t="s">
        <v>1003</v>
      </c>
      <c r="C297" s="291" t="s">
        <v>447</v>
      </c>
      <c r="D297" s="286">
        <v>0</v>
      </c>
      <c r="E297" s="286">
        <v>0</v>
      </c>
      <c r="F297" s="292">
        <v>0</v>
      </c>
      <c r="G297" s="293">
        <v>0</v>
      </c>
      <c r="H297" s="315"/>
      <c r="I297" s="294">
        <v>1.166374867053144</v>
      </c>
      <c r="J297" s="294">
        <v>1.5024276345993803</v>
      </c>
      <c r="K297" s="294">
        <v>3.0377173951190368</v>
      </c>
      <c r="L297" s="294">
        <v>2.1770109683469716</v>
      </c>
      <c r="M297" s="315"/>
      <c r="N297" s="292">
        <f t="shared" si="62"/>
        <v>0</v>
      </c>
      <c r="O297" s="292">
        <f t="shared" si="63"/>
        <v>0</v>
      </c>
      <c r="P297" s="292">
        <f t="shared" si="63"/>
        <v>0</v>
      </c>
      <c r="Q297" s="292">
        <f t="shared" si="63"/>
        <v>0</v>
      </c>
      <c r="R297" s="292"/>
      <c r="S297" s="314"/>
      <c r="T297" s="292"/>
      <c r="U297" s="292"/>
      <c r="V297" s="292"/>
      <c r="W297" s="292"/>
      <c r="X297" s="293"/>
    </row>
    <row r="298" spans="1:25" s="84" customFormat="1">
      <c r="A298" s="95" t="s">
        <v>1004</v>
      </c>
      <c r="B298" s="82" t="s">
        <v>1005</v>
      </c>
      <c r="C298" s="241" t="s">
        <v>759</v>
      </c>
      <c r="D298" s="316">
        <v>0</v>
      </c>
      <c r="E298" s="316">
        <v>0</v>
      </c>
      <c r="F298" s="317">
        <v>0</v>
      </c>
      <c r="G298" s="318">
        <v>0</v>
      </c>
      <c r="H298" s="315"/>
      <c r="I298" s="83">
        <v>0.81366124524158556</v>
      </c>
      <c r="J298" s="83">
        <v>1.380811043986035</v>
      </c>
      <c r="K298" s="83">
        <v>3.3345984915395221</v>
      </c>
      <c r="L298" s="83">
        <v>4.4994219870833678</v>
      </c>
      <c r="M298" s="315"/>
      <c r="N298" s="317">
        <f t="shared" si="62"/>
        <v>0</v>
      </c>
      <c r="O298" s="317">
        <f t="shared" si="63"/>
        <v>0</v>
      </c>
      <c r="P298" s="317">
        <f t="shared" si="63"/>
        <v>0</v>
      </c>
      <c r="Q298" s="317">
        <f t="shared" si="63"/>
        <v>0</v>
      </c>
      <c r="R298" s="317"/>
      <c r="S298" s="314"/>
      <c r="T298" s="317"/>
      <c r="U298" s="317"/>
      <c r="V298" s="317"/>
      <c r="W298" s="317"/>
      <c r="X298" s="318"/>
      <c r="Y298" s="349"/>
    </row>
    <row r="300" spans="1:25" s="84" customFormat="1">
      <c r="A300" s="240">
        <v>45</v>
      </c>
      <c r="B300" s="82" t="s">
        <v>1006</v>
      </c>
      <c r="C300" s="240"/>
      <c r="D300" s="316">
        <v>775</v>
      </c>
      <c r="E300" s="316">
        <v>0</v>
      </c>
      <c r="F300" s="317">
        <v>0</v>
      </c>
      <c r="G300" s="318">
        <v>0</v>
      </c>
      <c r="H300" s="315"/>
      <c r="I300" s="83">
        <v>0.63601008267908943</v>
      </c>
      <c r="J300" s="83">
        <v>1</v>
      </c>
      <c r="K300" s="83">
        <v>2.5305244477213744</v>
      </c>
      <c r="L300" s="83">
        <v>3.5461696562023861</v>
      </c>
      <c r="M300" s="315"/>
      <c r="N300" s="317">
        <f>D300*I300</f>
        <v>492.9078140762943</v>
      </c>
      <c r="O300" s="317">
        <f>J300*D300</f>
        <v>775</v>
      </c>
      <c r="P300" s="317">
        <f>K300*E300</f>
        <v>0</v>
      </c>
      <c r="Q300" s="317">
        <f>L300*F300</f>
        <v>0</v>
      </c>
      <c r="R300" s="317"/>
      <c r="S300" s="314"/>
      <c r="T300" s="317"/>
      <c r="U300" s="317"/>
      <c r="V300" s="317"/>
      <c r="W300" s="317"/>
      <c r="X300" s="318"/>
      <c r="Y300" s="349"/>
    </row>
    <row r="303" spans="1:25" ht="15">
      <c r="A303" s="170"/>
      <c r="B303" s="299" t="s">
        <v>992</v>
      </c>
      <c r="C303" s="300"/>
      <c r="D303" s="301">
        <f>D272+D269+D241+D236+D223+D218+D157+D143+D125+D120+D101+D63+D45+D7</f>
        <v>22775.440000000002</v>
      </c>
      <c r="E303" s="301">
        <f>E272+E269+E241+E236+E223+E218+E157+E143+E125+E120+E101+E63+E45+E7</f>
        <v>1994.3099999999997</v>
      </c>
      <c r="F303" s="301">
        <f>F272+F269+F241+F236+F223+F218+F157+F143+F125+F120+F101+F63+F45+F7</f>
        <v>1716.63</v>
      </c>
      <c r="G303" s="302">
        <f>G272+G269+G241+G236+G223+G218+G157+G143+G125+G120+G101+G63+G45+G7</f>
        <v>575</v>
      </c>
      <c r="H303" s="335"/>
      <c r="I303" s="282"/>
      <c r="J303" s="282"/>
      <c r="K303" s="282"/>
      <c r="L303" s="282"/>
      <c r="M303" s="335"/>
      <c r="N303" s="301">
        <f>N272+N269+N241+N236+N223+N218+N157+N143+N125+N120+N101+N63+N45+N7</f>
        <v>22067.496624162959</v>
      </c>
      <c r="O303" s="301">
        <f>O272+O269+O241+O236+O223+O218+O157+O143+O125+O120+O101+O63+O45+O7</f>
        <v>31426.347039409771</v>
      </c>
      <c r="P303" s="301">
        <f>P272+P269+P241+P236+P223+P218+P157+P143+P125+P120+P101+P63+P45+P7</f>
        <v>5458.1817213956856</v>
      </c>
      <c r="Q303" s="301">
        <f>Q272+Q269+Q241+Q236+Q223+Q218+Q157+Q143+Q125+Q120+Q101+Q63+Q45+Q7</f>
        <v>5952.9305633692484</v>
      </c>
      <c r="R303" s="301">
        <f>R272+R269+R241+R236+R223+R218+R157+R143+R125+R120+R101+R63+R45+R7</f>
        <v>7466.5718800000004</v>
      </c>
      <c r="S303" s="313"/>
      <c r="T303" s="301">
        <f>N303/D303</f>
        <v>0.96891636886764676</v>
      </c>
      <c r="U303" s="301">
        <f t="shared" ref="U303:W304" si="64">O303/D303</f>
        <v>1.3798349028343588</v>
      </c>
      <c r="V303" s="301">
        <f t="shared" si="64"/>
        <v>2.736877276549627</v>
      </c>
      <c r="W303" s="301">
        <f t="shared" si="64"/>
        <v>3.4678006112961137</v>
      </c>
    </row>
    <row r="304" spans="1:25" ht="15">
      <c r="B304" s="342"/>
      <c r="C304" s="342"/>
      <c r="D304" s="343">
        <f>D303-D241</f>
        <v>16681.570000000003</v>
      </c>
      <c r="E304" s="343">
        <f>E303-E241</f>
        <v>1401.6499999999996</v>
      </c>
      <c r="F304" s="343">
        <f>F303-F241</f>
        <v>1189.97</v>
      </c>
      <c r="G304" s="344">
        <f>G303-G241</f>
        <v>575</v>
      </c>
      <c r="N304" s="343">
        <f>N303-N241</f>
        <v>14321.949417669784</v>
      </c>
      <c r="O304" s="343">
        <f>O303-O241</f>
        <v>20224.300786934822</v>
      </c>
      <c r="P304" s="343">
        <f>P303-P241</f>
        <v>3491.9377467980075</v>
      </c>
      <c r="Q304" s="343">
        <f>Q303-Q241</f>
        <v>4012.4620877809225</v>
      </c>
      <c r="R304" s="343"/>
      <c r="T304" s="301">
        <f>N304/D304</f>
        <v>0.85854925032055029</v>
      </c>
      <c r="U304" s="301">
        <f t="shared" si="64"/>
        <v>1.2123739424367621</v>
      </c>
      <c r="V304" s="301">
        <f t="shared" si="64"/>
        <v>2.4913050667413468</v>
      </c>
      <c r="W304" s="301">
        <f t="shared" si="64"/>
        <v>3.3719018864180796</v>
      </c>
    </row>
  </sheetData>
  <autoFilter ref="A5:B6"/>
  <mergeCells count="10">
    <mergeCell ref="A7:B7"/>
    <mergeCell ref="AC6:AC7"/>
    <mergeCell ref="AD6:AD7"/>
    <mergeCell ref="AE6:AE7"/>
    <mergeCell ref="AF6:AF7"/>
    <mergeCell ref="A5:A6"/>
    <mergeCell ref="B5:B6"/>
    <mergeCell ref="C5:C6"/>
    <mergeCell ref="N5:Q5"/>
    <mergeCell ref="A1:H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5"/>
  <sheetViews>
    <sheetView workbookViewId="0">
      <selection activeCell="A660" sqref="A660:XFD660"/>
    </sheetView>
  </sheetViews>
  <sheetFormatPr defaultColWidth="11" defaultRowHeight="15.75" customHeight="1"/>
  <cols>
    <col min="1" max="1" width="11" style="15"/>
    <col min="2" max="2" width="1.625" style="15" customWidth="1"/>
    <col min="3" max="3" width="27.625" style="15" customWidth="1"/>
    <col min="4" max="4" width="20.625" style="15" customWidth="1"/>
    <col min="5" max="16384" width="11" style="15"/>
  </cols>
  <sheetData>
    <row r="1" spans="1:15" s="260" customFormat="1" ht="19.5" customHeight="1">
      <c r="A1" s="255" t="s">
        <v>0</v>
      </c>
      <c r="D1" s="256"/>
      <c r="E1" s="253"/>
      <c r="F1" s="257"/>
      <c r="G1" s="253"/>
    </row>
    <row r="2" spans="1:15" s="46" customFormat="1" ht="15.75" customHeight="1">
      <c r="A2" s="258" t="s">
        <v>1</v>
      </c>
      <c r="B2" s="259"/>
      <c r="C2" s="259"/>
      <c r="D2" s="259"/>
      <c r="E2" s="254"/>
      <c r="F2" s="254"/>
      <c r="G2" s="254"/>
    </row>
    <row r="3" spans="1:15" s="46" customFormat="1" ht="15.75" customHeight="1">
      <c r="A3" s="258" t="s">
        <v>2</v>
      </c>
      <c r="B3" s="259"/>
      <c r="C3" s="259"/>
      <c r="D3" s="259"/>
      <c r="E3" s="254"/>
      <c r="F3" s="254"/>
      <c r="G3" s="254"/>
    </row>
    <row r="4" spans="1:15" s="46" customFormat="1" ht="15.75" customHeight="1">
      <c r="E4" s="261"/>
      <c r="F4" s="261"/>
      <c r="G4" s="261"/>
    </row>
    <row r="5" spans="1:15" s="46" customFormat="1" ht="15.75" customHeight="1">
      <c r="E5" s="272" t="s">
        <v>3</v>
      </c>
      <c r="F5" s="272"/>
      <c r="G5" s="272"/>
    </row>
    <row r="6" spans="1:15" s="46" customFormat="1" ht="15.75" customHeight="1">
      <c r="A6" s="262" t="s">
        <v>4</v>
      </c>
      <c r="B6" s="263"/>
      <c r="C6" s="264" t="s">
        <v>5</v>
      </c>
      <c r="D6" s="263"/>
      <c r="E6" s="209">
        <v>0.25</v>
      </c>
      <c r="F6" s="209">
        <v>0.5</v>
      </c>
      <c r="G6" s="209">
        <v>0.75</v>
      </c>
      <c r="I6" s="268" t="s">
        <v>186</v>
      </c>
      <c r="J6" s="269"/>
      <c r="K6" s="269"/>
      <c r="L6" s="269"/>
      <c r="M6" s="269"/>
      <c r="N6" s="269"/>
      <c r="O6" s="270"/>
    </row>
    <row r="7" spans="1:15" s="46" customFormat="1" ht="15.75" customHeight="1">
      <c r="E7" s="261"/>
      <c r="F7" s="261"/>
      <c r="G7" s="261"/>
      <c r="I7" s="267" t="s">
        <v>187</v>
      </c>
      <c r="J7" s="267"/>
      <c r="K7" s="267"/>
      <c r="L7" s="267"/>
      <c r="M7" s="267"/>
      <c r="N7" s="267"/>
      <c r="O7" s="267"/>
    </row>
    <row r="8" spans="1:15" s="46" customFormat="1" ht="15.75" customHeight="1">
      <c r="A8" s="275">
        <v>1</v>
      </c>
      <c r="B8" s="276"/>
      <c r="C8" s="276" t="s">
        <v>6</v>
      </c>
      <c r="D8" s="276"/>
      <c r="E8" s="278"/>
      <c r="F8" s="278"/>
      <c r="G8" s="278"/>
      <c r="I8" s="267"/>
      <c r="J8" s="267"/>
      <c r="K8" s="267"/>
      <c r="L8" s="267"/>
      <c r="M8" s="267"/>
      <c r="N8" s="267"/>
      <c r="O8" s="267"/>
    </row>
    <row r="9" spans="1:15" s="46" customFormat="1" ht="15.75" customHeight="1">
      <c r="A9" s="265"/>
      <c r="D9" s="46" t="s">
        <v>7</v>
      </c>
      <c r="E9" s="261">
        <v>201</v>
      </c>
      <c r="F9" s="261">
        <v>254</v>
      </c>
      <c r="G9" s="261">
        <v>352</v>
      </c>
      <c r="I9" s="267"/>
      <c r="J9" s="267"/>
      <c r="K9" s="267"/>
      <c r="L9" s="267"/>
      <c r="M9" s="267"/>
      <c r="N9" s="267"/>
      <c r="O9" s="267"/>
    </row>
    <row r="10" spans="1:15" s="46" customFormat="1" ht="15.75" customHeight="1">
      <c r="A10" s="265"/>
      <c r="D10" s="46" t="s">
        <v>8</v>
      </c>
      <c r="E10" s="266">
        <v>160</v>
      </c>
      <c r="F10" s="266">
        <v>333</v>
      </c>
      <c r="G10" s="266">
        <v>744</v>
      </c>
      <c r="I10" s="267"/>
      <c r="J10" s="267"/>
      <c r="K10" s="267"/>
      <c r="L10" s="267"/>
      <c r="M10" s="267"/>
      <c r="N10" s="267"/>
      <c r="O10" s="267"/>
    </row>
    <row r="11" spans="1:15" s="46" customFormat="1" ht="15.75" customHeight="1">
      <c r="A11" s="265"/>
      <c r="E11" s="266"/>
      <c r="F11" s="266"/>
      <c r="G11" s="266"/>
      <c r="I11" s="267"/>
      <c r="J11" s="267"/>
      <c r="K11" s="267"/>
      <c r="L11" s="267"/>
      <c r="M11" s="267"/>
      <c r="N11" s="267"/>
      <c r="O11" s="267"/>
    </row>
    <row r="12" spans="1:15" s="46" customFormat="1" ht="15.75" customHeight="1">
      <c r="A12" s="273">
        <v>1.01</v>
      </c>
      <c r="B12" s="144"/>
      <c r="C12" s="144" t="s">
        <v>9</v>
      </c>
      <c r="D12" s="144"/>
      <c r="E12" s="274"/>
      <c r="F12" s="274"/>
      <c r="G12" s="274"/>
    </row>
    <row r="13" spans="1:15" s="46" customFormat="1" ht="15.75" customHeight="1">
      <c r="A13" s="265"/>
      <c r="D13" s="46" t="s">
        <v>7</v>
      </c>
      <c r="E13" s="266">
        <v>159</v>
      </c>
      <c r="F13" s="266">
        <v>204</v>
      </c>
      <c r="G13" s="266">
        <v>285</v>
      </c>
      <c r="I13" s="271" t="s">
        <v>188</v>
      </c>
      <c r="J13" s="271"/>
      <c r="K13" s="271"/>
      <c r="L13" s="271"/>
      <c r="M13" s="271"/>
      <c r="N13" s="271"/>
      <c r="O13" s="271"/>
    </row>
    <row r="14" spans="1:15" s="46" customFormat="1" ht="15.75" customHeight="1">
      <c r="A14" s="265"/>
      <c r="E14" s="266"/>
      <c r="F14" s="266"/>
      <c r="G14" s="266"/>
    </row>
    <row r="15" spans="1:15" s="46" customFormat="1" ht="15.75" customHeight="1">
      <c r="A15" s="273">
        <v>1.0900000000000001</v>
      </c>
      <c r="B15" s="144"/>
      <c r="C15" s="144" t="s">
        <v>10</v>
      </c>
      <c r="D15" s="144"/>
      <c r="E15" s="274"/>
      <c r="F15" s="274"/>
      <c r="G15" s="274"/>
      <c r="I15" s="258" t="s">
        <v>189</v>
      </c>
    </row>
    <row r="16" spans="1:15" s="46" customFormat="1" ht="15.75" customHeight="1">
      <c r="A16" s="265"/>
      <c r="D16" s="46" t="s">
        <v>7</v>
      </c>
      <c r="E16" s="266">
        <v>213</v>
      </c>
      <c r="F16" s="266">
        <v>250</v>
      </c>
      <c r="G16" s="266">
        <v>475</v>
      </c>
      <c r="I16" s="258" t="s">
        <v>190</v>
      </c>
    </row>
    <row r="17" spans="1:9" s="46" customFormat="1" ht="15.75" customHeight="1">
      <c r="A17" s="265"/>
      <c r="E17" s="266"/>
      <c r="F17" s="266"/>
      <c r="G17" s="266"/>
      <c r="I17" s="258" t="s">
        <v>191</v>
      </c>
    </row>
    <row r="18" spans="1:9" s="46" customFormat="1" ht="15.75" customHeight="1">
      <c r="A18" s="273">
        <v>1.1000000000000001</v>
      </c>
      <c r="B18" s="144"/>
      <c r="C18" s="144" t="s">
        <v>11</v>
      </c>
      <c r="D18" s="144"/>
      <c r="E18" s="274"/>
      <c r="F18" s="274"/>
      <c r="G18" s="274"/>
      <c r="I18" s="258" t="s">
        <v>192</v>
      </c>
    </row>
    <row r="19" spans="1:9" s="46" customFormat="1" ht="15.75" customHeight="1">
      <c r="A19" s="265"/>
      <c r="D19" s="46" t="s">
        <v>7</v>
      </c>
      <c r="E19" s="266">
        <v>227</v>
      </c>
      <c r="F19" s="266">
        <v>243</v>
      </c>
      <c r="G19" s="266">
        <v>282</v>
      </c>
      <c r="I19" s="258" t="s">
        <v>193</v>
      </c>
    </row>
    <row r="20" spans="1:9" s="46" customFormat="1" ht="15.75" customHeight="1">
      <c r="A20" s="265"/>
      <c r="E20" s="266"/>
      <c r="F20" s="266"/>
      <c r="G20" s="266"/>
      <c r="I20" s="258" t="s">
        <v>194</v>
      </c>
    </row>
    <row r="21" spans="1:9" s="46" customFormat="1" ht="15.75" customHeight="1">
      <c r="A21" s="273">
        <v>1.1100000000000001</v>
      </c>
      <c r="B21" s="144"/>
      <c r="C21" s="144" t="s">
        <v>12</v>
      </c>
      <c r="D21" s="144"/>
      <c r="E21" s="274"/>
      <c r="F21" s="274"/>
      <c r="G21" s="274"/>
      <c r="I21" s="258" t="s">
        <v>195</v>
      </c>
    </row>
    <row r="22" spans="1:9" s="46" customFormat="1" ht="15.75" customHeight="1">
      <c r="A22" s="265"/>
      <c r="D22" s="46" t="s">
        <v>7</v>
      </c>
      <c r="E22" s="266">
        <v>222</v>
      </c>
      <c r="F22" s="266">
        <v>289</v>
      </c>
      <c r="G22" s="266">
        <v>368</v>
      </c>
      <c r="I22" s="258" t="s">
        <v>196</v>
      </c>
    </row>
    <row r="23" spans="1:9" s="46" customFormat="1" ht="15.75" customHeight="1">
      <c r="A23" s="265"/>
      <c r="E23" s="266"/>
      <c r="F23" s="266"/>
      <c r="G23" s="266"/>
      <c r="I23" s="258" t="s">
        <v>197</v>
      </c>
    </row>
    <row r="24" spans="1:9" s="46" customFormat="1" ht="15.75" customHeight="1">
      <c r="A24" s="275">
        <v>3</v>
      </c>
      <c r="B24" s="276"/>
      <c r="C24" s="276" t="s">
        <v>13</v>
      </c>
      <c r="D24" s="276"/>
      <c r="E24" s="277"/>
      <c r="F24" s="277"/>
      <c r="G24" s="277"/>
      <c r="I24" s="258" t="s">
        <v>198</v>
      </c>
    </row>
    <row r="25" spans="1:9" s="46" customFormat="1" ht="15.75" customHeight="1">
      <c r="A25" s="265"/>
      <c r="D25" s="46" t="s">
        <v>7</v>
      </c>
      <c r="E25" s="266">
        <v>244</v>
      </c>
      <c r="F25" s="266">
        <v>278</v>
      </c>
      <c r="G25" s="266">
        <v>340</v>
      </c>
      <c r="I25" s="258" t="s">
        <v>199</v>
      </c>
    </row>
    <row r="26" spans="1:9" s="46" customFormat="1" ht="15.75" customHeight="1">
      <c r="A26" s="265"/>
      <c r="D26" s="46" t="s">
        <v>8</v>
      </c>
      <c r="E26" s="266">
        <v>166</v>
      </c>
      <c r="F26" s="266">
        <v>255</v>
      </c>
      <c r="G26" s="266">
        <v>333</v>
      </c>
      <c r="I26" s="258" t="s">
        <v>200</v>
      </c>
    </row>
    <row r="27" spans="1:9" s="46" customFormat="1" ht="15.75" customHeight="1">
      <c r="A27" s="265"/>
      <c r="E27" s="266"/>
      <c r="F27" s="266"/>
      <c r="G27" s="266"/>
      <c r="I27" s="258" t="s">
        <v>201</v>
      </c>
    </row>
    <row r="28" spans="1:9" s="46" customFormat="1" ht="15.75" customHeight="1">
      <c r="A28" s="273">
        <v>3.01</v>
      </c>
      <c r="B28" s="144"/>
      <c r="C28" s="144" t="s">
        <v>14</v>
      </c>
      <c r="D28" s="144"/>
      <c r="E28" s="274"/>
      <c r="F28" s="274"/>
      <c r="G28" s="274"/>
      <c r="I28" s="258" t="s">
        <v>202</v>
      </c>
    </row>
    <row r="29" spans="1:9" s="46" customFormat="1" ht="15.75" customHeight="1">
      <c r="A29" s="265"/>
      <c r="D29" s="46" t="s">
        <v>7</v>
      </c>
      <c r="E29" s="266">
        <v>247</v>
      </c>
      <c r="F29" s="266">
        <v>280</v>
      </c>
      <c r="G29" s="266">
        <v>312</v>
      </c>
      <c r="I29" s="258" t="s">
        <v>203</v>
      </c>
    </row>
    <row r="30" spans="1:9" s="46" customFormat="1" ht="15.75" customHeight="1">
      <c r="A30" s="265"/>
      <c r="D30" s="46" t="s">
        <v>8</v>
      </c>
      <c r="E30" s="266">
        <v>166</v>
      </c>
      <c r="F30" s="266">
        <v>257</v>
      </c>
      <c r="G30" s="266">
        <v>334</v>
      </c>
      <c r="I30" s="258" t="s">
        <v>204</v>
      </c>
    </row>
    <row r="31" spans="1:9" s="46" customFormat="1" ht="15.75" customHeight="1">
      <c r="A31" s="265"/>
      <c r="E31" s="266"/>
      <c r="F31" s="266"/>
      <c r="G31" s="266"/>
      <c r="I31" s="258" t="s">
        <v>205</v>
      </c>
    </row>
    <row r="32" spans="1:9" s="46" customFormat="1" ht="15.75" customHeight="1">
      <c r="A32" s="273">
        <v>3.05</v>
      </c>
      <c r="B32" s="144"/>
      <c r="C32" s="144" t="s">
        <v>15</v>
      </c>
      <c r="D32" s="144"/>
      <c r="E32" s="274"/>
      <c r="F32" s="274"/>
      <c r="G32" s="274"/>
      <c r="I32" s="258" t="s">
        <v>206</v>
      </c>
    </row>
    <row r="33" spans="1:9" s="46" customFormat="1" ht="15.75" customHeight="1">
      <c r="A33" s="265"/>
      <c r="D33" s="46" t="s">
        <v>7</v>
      </c>
      <c r="E33" s="266">
        <v>244</v>
      </c>
      <c r="F33" s="266">
        <v>270</v>
      </c>
      <c r="G33" s="266">
        <v>373</v>
      </c>
      <c r="I33" s="258" t="s">
        <v>207</v>
      </c>
    </row>
    <row r="34" spans="1:9" s="46" customFormat="1" ht="15.75" customHeight="1">
      <c r="A34" s="265"/>
      <c r="E34" s="266"/>
      <c r="F34" s="266"/>
      <c r="G34" s="266"/>
      <c r="I34" s="258" t="s">
        <v>208</v>
      </c>
    </row>
    <row r="35" spans="1:9" s="46" customFormat="1" ht="15.75" customHeight="1">
      <c r="A35" s="275">
        <v>4</v>
      </c>
      <c r="B35" s="276"/>
      <c r="C35" s="276" t="s">
        <v>16</v>
      </c>
      <c r="D35" s="276"/>
      <c r="E35" s="277"/>
      <c r="F35" s="277"/>
      <c r="G35" s="277"/>
      <c r="I35" s="258" t="s">
        <v>209</v>
      </c>
    </row>
    <row r="36" spans="1:9" s="46" customFormat="1" ht="15.75" customHeight="1">
      <c r="A36" s="265"/>
      <c r="D36" s="46" t="s">
        <v>7</v>
      </c>
      <c r="E36" s="266">
        <v>272</v>
      </c>
      <c r="F36" s="266">
        <v>361</v>
      </c>
      <c r="G36" s="266">
        <v>426</v>
      </c>
      <c r="I36" s="258" t="s">
        <v>210</v>
      </c>
    </row>
    <row r="37" spans="1:9" s="46" customFormat="1" ht="15.75" customHeight="1">
      <c r="A37" s="265"/>
      <c r="D37" s="46" t="s">
        <v>8</v>
      </c>
      <c r="E37" s="266">
        <v>229</v>
      </c>
      <c r="F37" s="266">
        <v>315</v>
      </c>
      <c r="G37" s="266">
        <v>1648</v>
      </c>
      <c r="I37" s="258" t="s">
        <v>211</v>
      </c>
    </row>
    <row r="38" spans="1:9" s="46" customFormat="1" ht="15.75" customHeight="1">
      <c r="A38" s="265"/>
      <c r="E38" s="266"/>
      <c r="F38" s="266"/>
      <c r="G38" s="266"/>
      <c r="I38" s="258" t="s">
        <v>212</v>
      </c>
    </row>
    <row r="39" spans="1:9" s="46" customFormat="1" ht="15.75" customHeight="1">
      <c r="A39" s="273">
        <v>4.0199999999999996</v>
      </c>
      <c r="B39" s="144"/>
      <c r="C39" s="144" t="s">
        <v>17</v>
      </c>
      <c r="E39" s="266"/>
      <c r="F39" s="266"/>
      <c r="G39" s="266"/>
      <c r="I39" s="258" t="s">
        <v>213</v>
      </c>
    </row>
    <row r="40" spans="1:9" s="46" customFormat="1" ht="15.75" customHeight="1">
      <c r="A40" s="265"/>
      <c r="D40" s="46" t="s">
        <v>7</v>
      </c>
      <c r="E40" s="266">
        <v>274</v>
      </c>
      <c r="F40" s="266">
        <v>365</v>
      </c>
      <c r="G40" s="266">
        <v>410</v>
      </c>
      <c r="I40" s="258" t="s">
        <v>214</v>
      </c>
    </row>
    <row r="41" spans="1:9" s="46" customFormat="1" ht="15.75" customHeight="1">
      <c r="A41" s="265"/>
      <c r="E41" s="266"/>
      <c r="F41" s="266"/>
      <c r="G41" s="266"/>
      <c r="I41" s="258" t="s">
        <v>215</v>
      </c>
    </row>
    <row r="42" spans="1:9" s="46" customFormat="1" ht="15.75" customHeight="1">
      <c r="A42" s="273">
        <v>4.03</v>
      </c>
      <c r="B42" s="144"/>
      <c r="C42" s="144" t="s">
        <v>18</v>
      </c>
      <c r="D42" s="144"/>
      <c r="E42" s="266"/>
      <c r="F42" s="266"/>
      <c r="G42" s="266"/>
      <c r="I42" s="258" t="s">
        <v>216</v>
      </c>
    </row>
    <row r="43" spans="1:9" s="46" customFormat="1" ht="15.75" customHeight="1">
      <c r="A43" s="265"/>
      <c r="D43" s="46" t="s">
        <v>7</v>
      </c>
      <c r="E43" s="266">
        <v>270</v>
      </c>
      <c r="F43" s="266">
        <v>409</v>
      </c>
      <c r="G43" s="266">
        <v>709</v>
      </c>
      <c r="I43" s="258" t="s">
        <v>217</v>
      </c>
    </row>
    <row r="44" spans="1:9" s="46" customFormat="1" ht="15.75" customHeight="1">
      <c r="A44" s="265"/>
      <c r="E44" s="266"/>
      <c r="F44" s="266"/>
      <c r="G44" s="266"/>
      <c r="I44" s="258" t="s">
        <v>218</v>
      </c>
    </row>
    <row r="45" spans="1:9" s="46" customFormat="1" ht="15.75" customHeight="1">
      <c r="A45" s="273">
        <v>4.0599999999999996</v>
      </c>
      <c r="B45" s="144"/>
      <c r="C45" s="144" t="s">
        <v>19</v>
      </c>
      <c r="E45" s="266"/>
      <c r="F45" s="266"/>
      <c r="G45" s="266"/>
      <c r="I45" s="258" t="s">
        <v>219</v>
      </c>
    </row>
    <row r="46" spans="1:9" s="46" customFormat="1" ht="15.75" customHeight="1">
      <c r="A46" s="265"/>
      <c r="D46" s="46" t="s">
        <v>7</v>
      </c>
      <c r="E46" s="266">
        <v>315</v>
      </c>
      <c r="F46" s="266">
        <v>339</v>
      </c>
      <c r="G46" s="266">
        <v>439</v>
      </c>
      <c r="I46" s="258" t="s">
        <v>220</v>
      </c>
    </row>
    <row r="47" spans="1:9" s="46" customFormat="1" ht="15.75" customHeight="1">
      <c r="A47" s="265"/>
      <c r="E47" s="266"/>
      <c r="F47" s="266"/>
      <c r="G47" s="266"/>
      <c r="I47" s="258" t="s">
        <v>221</v>
      </c>
    </row>
    <row r="48" spans="1:9" s="46" customFormat="1" ht="15.75" customHeight="1">
      <c r="A48" s="275">
        <v>5</v>
      </c>
      <c r="B48" s="276"/>
      <c r="C48" s="276" t="s">
        <v>20</v>
      </c>
      <c r="D48" s="276"/>
      <c r="E48" s="277"/>
      <c r="F48" s="277"/>
      <c r="G48" s="277"/>
    </row>
    <row r="49" spans="1:15" s="46" customFormat="1" ht="15.75" customHeight="1">
      <c r="A49" s="265"/>
      <c r="D49" s="46" t="s">
        <v>7</v>
      </c>
      <c r="E49" s="266">
        <v>154</v>
      </c>
      <c r="F49" s="266">
        <v>227</v>
      </c>
      <c r="G49" s="266">
        <v>347</v>
      </c>
      <c r="I49" s="271" t="s">
        <v>222</v>
      </c>
      <c r="J49" s="271"/>
      <c r="K49" s="271"/>
      <c r="L49" s="271"/>
      <c r="M49" s="271"/>
      <c r="N49" s="271"/>
      <c r="O49" s="271"/>
    </row>
    <row r="50" spans="1:15" s="46" customFormat="1" ht="15.75" customHeight="1">
      <c r="A50" s="265"/>
      <c r="D50" s="46" t="s">
        <v>21</v>
      </c>
      <c r="E50" s="266">
        <v>153</v>
      </c>
      <c r="F50" s="266">
        <v>200</v>
      </c>
      <c r="G50" s="266">
        <v>460</v>
      </c>
    </row>
    <row r="51" spans="1:15" s="46" customFormat="1" ht="15.75" customHeight="1">
      <c r="A51" s="265"/>
      <c r="D51" s="46" t="s">
        <v>8</v>
      </c>
      <c r="E51" s="266">
        <v>138</v>
      </c>
      <c r="F51" s="266">
        <v>210</v>
      </c>
      <c r="G51" s="266">
        <v>323</v>
      </c>
      <c r="I51" s="258" t="s">
        <v>223</v>
      </c>
    </row>
    <row r="52" spans="1:15" s="46" customFormat="1" ht="15.75" customHeight="1">
      <c r="A52" s="265"/>
      <c r="E52" s="266"/>
      <c r="F52" s="266"/>
      <c r="G52" s="266"/>
      <c r="I52" s="258" t="s">
        <v>224</v>
      </c>
    </row>
    <row r="53" spans="1:15" s="46" customFormat="1" ht="15.75" customHeight="1">
      <c r="A53" s="273">
        <v>5.01</v>
      </c>
      <c r="B53" s="144"/>
      <c r="C53" s="144" t="s">
        <v>22</v>
      </c>
      <c r="E53" s="266"/>
      <c r="F53" s="266"/>
      <c r="G53" s="266"/>
      <c r="I53" s="258" t="s">
        <v>225</v>
      </c>
    </row>
    <row r="54" spans="1:15" s="46" customFormat="1" ht="15.75" customHeight="1">
      <c r="A54" s="265"/>
      <c r="D54" s="46" t="s">
        <v>7</v>
      </c>
      <c r="E54" s="266">
        <v>129</v>
      </c>
      <c r="F54" s="266">
        <v>227</v>
      </c>
      <c r="G54" s="266">
        <v>355</v>
      </c>
      <c r="I54" s="258" t="s">
        <v>226</v>
      </c>
    </row>
    <row r="55" spans="1:15" s="46" customFormat="1" ht="15.75" customHeight="1">
      <c r="A55" s="265"/>
      <c r="D55" s="46" t="s">
        <v>8</v>
      </c>
      <c r="E55" s="266">
        <v>114</v>
      </c>
      <c r="F55" s="266">
        <v>226</v>
      </c>
      <c r="G55" s="266">
        <v>375</v>
      </c>
      <c r="I55" s="258" t="s">
        <v>227</v>
      </c>
    </row>
    <row r="56" spans="1:15" s="46" customFormat="1" ht="15.75" customHeight="1">
      <c r="A56" s="265"/>
      <c r="E56" s="266"/>
      <c r="F56" s="266"/>
      <c r="G56" s="266"/>
      <c r="I56" s="258" t="s">
        <v>228</v>
      </c>
    </row>
    <row r="57" spans="1:15" s="46" customFormat="1" ht="15.75" customHeight="1">
      <c r="A57" s="273">
        <v>5.0199999999999996</v>
      </c>
      <c r="B57" s="144"/>
      <c r="C57" s="144" t="s">
        <v>23</v>
      </c>
      <c r="D57" s="144"/>
      <c r="E57" s="266"/>
      <c r="F57" s="266"/>
      <c r="G57" s="266"/>
      <c r="I57" s="258" t="s">
        <v>229</v>
      </c>
    </row>
    <row r="58" spans="1:15" s="46" customFormat="1" ht="15.75" customHeight="1">
      <c r="A58" s="265"/>
      <c r="D58" s="46" t="s">
        <v>7</v>
      </c>
      <c r="E58" s="266">
        <v>152</v>
      </c>
      <c r="F58" s="266">
        <v>224</v>
      </c>
      <c r="G58" s="266">
        <v>312</v>
      </c>
      <c r="I58" s="258" t="s">
        <v>230</v>
      </c>
    </row>
    <row r="59" spans="1:15" s="46" customFormat="1" ht="15.75" customHeight="1">
      <c r="A59" s="265"/>
      <c r="D59" s="46" t="s">
        <v>8</v>
      </c>
      <c r="E59" s="266">
        <v>142</v>
      </c>
      <c r="F59" s="266">
        <v>209</v>
      </c>
      <c r="G59" s="266">
        <v>311</v>
      </c>
      <c r="I59" s="258" t="s">
        <v>231</v>
      </c>
    </row>
    <row r="60" spans="1:15" s="46" customFormat="1" ht="15.75" customHeight="1">
      <c r="A60" s="265"/>
      <c r="E60" s="266"/>
      <c r="F60" s="266"/>
      <c r="G60" s="266"/>
      <c r="I60" s="258" t="s">
        <v>232</v>
      </c>
    </row>
    <row r="61" spans="1:15" s="46" customFormat="1" ht="15.75" customHeight="1">
      <c r="A61" s="275">
        <v>9</v>
      </c>
      <c r="B61" s="276"/>
      <c r="C61" s="276" t="s">
        <v>24</v>
      </c>
      <c r="D61" s="276"/>
      <c r="E61" s="277"/>
      <c r="F61" s="279"/>
      <c r="G61" s="279"/>
      <c r="I61" s="258" t="s">
        <v>233</v>
      </c>
    </row>
    <row r="62" spans="1:15" s="46" customFormat="1" ht="15.75" customHeight="1">
      <c r="A62" s="265"/>
      <c r="D62" s="46" t="s">
        <v>7</v>
      </c>
      <c r="E62" s="266">
        <v>141</v>
      </c>
      <c r="F62" s="266">
        <v>197</v>
      </c>
      <c r="G62" s="266">
        <v>254</v>
      </c>
      <c r="I62" s="258" t="s">
        <v>234</v>
      </c>
    </row>
    <row r="63" spans="1:15" s="46" customFormat="1" ht="15.75" customHeight="1">
      <c r="A63" s="265"/>
      <c r="D63" s="46" t="s">
        <v>21</v>
      </c>
      <c r="E63" s="266">
        <v>147</v>
      </c>
      <c r="F63" s="266">
        <v>165</v>
      </c>
      <c r="G63" s="266">
        <v>212</v>
      </c>
      <c r="I63" s="258" t="s">
        <v>235</v>
      </c>
    </row>
    <row r="64" spans="1:15" s="46" customFormat="1" ht="15.75" customHeight="1">
      <c r="A64" s="265"/>
      <c r="D64" s="46" t="s">
        <v>8</v>
      </c>
      <c r="E64" s="266">
        <v>148</v>
      </c>
      <c r="F64" s="266">
        <v>192</v>
      </c>
      <c r="G64" s="266">
        <v>230</v>
      </c>
      <c r="I64" s="258" t="s">
        <v>236</v>
      </c>
    </row>
    <row r="65" spans="1:9" s="46" customFormat="1" ht="15.75" customHeight="1">
      <c r="A65" s="265"/>
      <c r="D65" s="46" t="s">
        <v>25</v>
      </c>
      <c r="E65" s="266">
        <v>109</v>
      </c>
      <c r="F65" s="266">
        <v>151</v>
      </c>
      <c r="G65" s="266">
        <v>225</v>
      </c>
      <c r="I65" s="258" t="s">
        <v>237</v>
      </c>
    </row>
    <row r="66" spans="1:9" s="46" customFormat="1" ht="15.75" customHeight="1">
      <c r="A66" s="265"/>
      <c r="E66" s="266"/>
      <c r="F66" s="266"/>
      <c r="G66" s="266"/>
      <c r="I66" s="258" t="s">
        <v>238</v>
      </c>
    </row>
    <row r="67" spans="1:9" s="46" customFormat="1" ht="15.75" customHeight="1">
      <c r="A67" s="273">
        <v>9.01</v>
      </c>
      <c r="B67" s="144"/>
      <c r="C67" s="144" t="s">
        <v>26</v>
      </c>
      <c r="D67" s="144"/>
      <c r="E67" s="266"/>
      <c r="F67" s="266"/>
      <c r="G67" s="266"/>
      <c r="I67" s="258" t="s">
        <v>239</v>
      </c>
    </row>
    <row r="68" spans="1:9" s="46" customFormat="1" ht="15.75" customHeight="1">
      <c r="A68" s="265"/>
      <c r="D68" s="46" t="s">
        <v>7</v>
      </c>
      <c r="E68" s="266">
        <v>124</v>
      </c>
      <c r="F68" s="266">
        <v>158</v>
      </c>
      <c r="G68" s="266">
        <v>199</v>
      </c>
      <c r="I68" s="258" t="s">
        <v>240</v>
      </c>
    </row>
    <row r="69" spans="1:9" s="46" customFormat="1" ht="15.75" customHeight="1">
      <c r="A69" s="265"/>
      <c r="D69" s="46" t="s">
        <v>21</v>
      </c>
      <c r="E69" s="266">
        <v>145</v>
      </c>
      <c r="F69" s="266">
        <v>164</v>
      </c>
      <c r="G69" s="266">
        <v>209</v>
      </c>
      <c r="I69" s="258" t="s">
        <v>241</v>
      </c>
    </row>
    <row r="70" spans="1:9" s="46" customFormat="1" ht="15.75" customHeight="1">
      <c r="A70" s="265"/>
      <c r="D70" s="46" t="s">
        <v>8</v>
      </c>
      <c r="E70" s="266">
        <v>140</v>
      </c>
      <c r="F70" s="266">
        <v>187</v>
      </c>
      <c r="G70" s="266">
        <v>216</v>
      </c>
      <c r="I70" s="258" t="s">
        <v>242</v>
      </c>
    </row>
    <row r="71" spans="1:9" s="46" customFormat="1" ht="15.75" customHeight="1">
      <c r="A71" s="265"/>
      <c r="D71" s="46" t="s">
        <v>25</v>
      </c>
      <c r="E71" s="266">
        <v>105</v>
      </c>
      <c r="F71" s="266">
        <v>150</v>
      </c>
      <c r="G71" s="266">
        <v>201</v>
      </c>
      <c r="I71" s="258" t="s">
        <v>243</v>
      </c>
    </row>
    <row r="72" spans="1:9" s="46" customFormat="1" ht="15.75" customHeight="1">
      <c r="A72" s="265"/>
      <c r="E72" s="266"/>
      <c r="F72" s="266"/>
      <c r="G72" s="266"/>
      <c r="I72" s="258" t="s">
        <v>244</v>
      </c>
    </row>
    <row r="73" spans="1:9" s="46" customFormat="1" ht="15.75" customHeight="1">
      <c r="A73" s="273">
        <v>9.0399999999999991</v>
      </c>
      <c r="B73" s="144"/>
      <c r="C73" s="144" t="s">
        <v>27</v>
      </c>
      <c r="E73" s="266"/>
      <c r="F73" s="266"/>
      <c r="G73" s="266"/>
      <c r="I73" s="258" t="s">
        <v>245</v>
      </c>
    </row>
    <row r="74" spans="1:9" s="46" customFormat="1" ht="15.75" customHeight="1">
      <c r="A74" s="265"/>
      <c r="D74" s="46" t="s">
        <v>7</v>
      </c>
      <c r="E74" s="266">
        <v>218</v>
      </c>
      <c r="F74" s="266">
        <v>242</v>
      </c>
      <c r="G74" s="266">
        <v>286</v>
      </c>
      <c r="I74" s="258" t="s">
        <v>246</v>
      </c>
    </row>
    <row r="75" spans="1:9" s="46" customFormat="1" ht="15.75" customHeight="1">
      <c r="A75" s="265"/>
      <c r="D75" s="46" t="s">
        <v>8</v>
      </c>
      <c r="E75" s="266">
        <v>193</v>
      </c>
      <c r="F75" s="266">
        <v>213</v>
      </c>
      <c r="G75" s="266">
        <v>310</v>
      </c>
      <c r="I75" s="258" t="s">
        <v>247</v>
      </c>
    </row>
    <row r="76" spans="1:9" s="46" customFormat="1" ht="15.75" customHeight="1">
      <c r="A76" s="265"/>
      <c r="E76" s="266"/>
      <c r="F76" s="266"/>
      <c r="G76" s="266"/>
      <c r="I76" s="258" t="s">
        <v>248</v>
      </c>
    </row>
    <row r="77" spans="1:9" s="46" customFormat="1" ht="15.75" customHeight="1">
      <c r="A77" s="273">
        <v>9.07</v>
      </c>
      <c r="B77" s="144"/>
      <c r="C77" s="144" t="s">
        <v>28</v>
      </c>
      <c r="D77" s="144"/>
      <c r="E77" s="266"/>
      <c r="F77" s="266"/>
      <c r="G77" s="266"/>
      <c r="I77" s="258" t="s">
        <v>249</v>
      </c>
    </row>
    <row r="78" spans="1:9" s="46" customFormat="1" ht="15.75" customHeight="1">
      <c r="A78" s="265"/>
      <c r="D78" s="46" t="s">
        <v>7</v>
      </c>
      <c r="E78" s="266">
        <v>227</v>
      </c>
      <c r="F78" s="266">
        <v>296</v>
      </c>
      <c r="G78" s="266">
        <v>331</v>
      </c>
      <c r="I78" s="258" t="s">
        <v>250</v>
      </c>
    </row>
    <row r="79" spans="1:9" s="46" customFormat="1" ht="15.75" customHeight="1">
      <c r="A79" s="265"/>
      <c r="D79" s="46" t="s">
        <v>8</v>
      </c>
      <c r="E79" s="266">
        <v>257</v>
      </c>
      <c r="F79" s="266">
        <v>324</v>
      </c>
      <c r="G79" s="266">
        <v>388</v>
      </c>
      <c r="I79" s="258" t="s">
        <v>251</v>
      </c>
    </row>
    <row r="80" spans="1:9" s="46" customFormat="1" ht="15.75" customHeight="1">
      <c r="A80" s="265"/>
      <c r="E80" s="266"/>
      <c r="F80" s="266"/>
      <c r="G80" s="266"/>
      <c r="I80" s="258" t="s">
        <v>252</v>
      </c>
    </row>
    <row r="81" spans="1:9" s="46" customFormat="1" ht="15.75" customHeight="1">
      <c r="A81" s="275">
        <v>11</v>
      </c>
      <c r="B81" s="276"/>
      <c r="C81" s="276" t="s">
        <v>29</v>
      </c>
      <c r="D81" s="276"/>
      <c r="E81" s="277"/>
      <c r="F81" s="277"/>
      <c r="G81" s="277"/>
      <c r="I81" s="258" t="s">
        <v>253</v>
      </c>
    </row>
    <row r="82" spans="1:9" s="46" customFormat="1" ht="15.75" customHeight="1">
      <c r="A82" s="265"/>
      <c r="D82" s="46" t="s">
        <v>7</v>
      </c>
      <c r="E82" s="266">
        <v>230</v>
      </c>
      <c r="F82" s="266">
        <v>329</v>
      </c>
      <c r="G82" s="266">
        <v>441</v>
      </c>
      <c r="I82" s="258" t="s">
        <v>254</v>
      </c>
    </row>
    <row r="83" spans="1:9" s="46" customFormat="1" ht="15.75" customHeight="1">
      <c r="A83" s="265"/>
      <c r="D83" s="46" t="s">
        <v>21</v>
      </c>
      <c r="E83" s="266">
        <v>207</v>
      </c>
      <c r="F83" s="266">
        <v>324</v>
      </c>
      <c r="G83" s="266">
        <v>396</v>
      </c>
      <c r="I83" s="258" t="s">
        <v>255</v>
      </c>
    </row>
    <row r="84" spans="1:9" s="46" customFormat="1" ht="15.75" customHeight="1">
      <c r="A84" s="265"/>
      <c r="D84" s="46" t="s">
        <v>8</v>
      </c>
      <c r="E84" s="266">
        <v>204</v>
      </c>
      <c r="F84" s="266">
        <v>256</v>
      </c>
      <c r="G84" s="266">
        <v>322</v>
      </c>
      <c r="I84" s="258" t="s">
        <v>256</v>
      </c>
    </row>
    <row r="85" spans="1:9" s="46" customFormat="1" ht="15.75" customHeight="1">
      <c r="A85" s="265"/>
      <c r="D85" s="46" t="s">
        <v>25</v>
      </c>
      <c r="E85" s="266">
        <v>144</v>
      </c>
      <c r="F85" s="266">
        <v>215</v>
      </c>
      <c r="G85" s="266">
        <v>293</v>
      </c>
      <c r="I85" s="258" t="s">
        <v>257</v>
      </c>
    </row>
    <row r="86" spans="1:9" s="46" customFormat="1" ht="15.75" customHeight="1">
      <c r="A86" s="265"/>
      <c r="E86" s="266"/>
      <c r="F86" s="266"/>
      <c r="G86" s="266"/>
      <c r="I86" s="258" t="s">
        <v>258</v>
      </c>
    </row>
    <row r="87" spans="1:9" s="46" customFormat="1" ht="15.75" customHeight="1">
      <c r="A87" s="273">
        <v>11.01</v>
      </c>
      <c r="B87" s="144"/>
      <c r="C87" s="144" t="s">
        <v>30</v>
      </c>
      <c r="D87" s="144"/>
      <c r="E87" s="266"/>
      <c r="F87" s="266"/>
      <c r="G87" s="266"/>
    </row>
    <row r="88" spans="1:9" s="46" customFormat="1" ht="15.75" customHeight="1">
      <c r="A88" s="265"/>
      <c r="D88" s="46" t="s">
        <v>7</v>
      </c>
      <c r="E88" s="266">
        <v>233</v>
      </c>
      <c r="F88" s="266">
        <v>317</v>
      </c>
      <c r="G88" s="266">
        <v>406</v>
      </c>
    </row>
    <row r="89" spans="1:9" s="46" customFormat="1" ht="15.75" customHeight="1">
      <c r="A89" s="265"/>
      <c r="D89" s="46" t="s">
        <v>21</v>
      </c>
      <c r="E89" s="266">
        <v>181</v>
      </c>
      <c r="F89" s="266">
        <v>273</v>
      </c>
      <c r="G89" s="266">
        <v>385</v>
      </c>
    </row>
    <row r="90" spans="1:9" s="46" customFormat="1" ht="15.75" customHeight="1">
      <c r="A90" s="265"/>
      <c r="D90" s="46" t="s">
        <v>8</v>
      </c>
      <c r="E90" s="266">
        <v>203</v>
      </c>
      <c r="F90" s="266">
        <v>264</v>
      </c>
      <c r="G90" s="266">
        <v>346</v>
      </c>
    </row>
    <row r="91" spans="1:9" s="46" customFormat="1" ht="15.75" customHeight="1">
      <c r="A91" s="265"/>
      <c r="D91" s="46" t="s">
        <v>25</v>
      </c>
      <c r="E91" s="266">
        <v>150</v>
      </c>
      <c r="F91" s="266">
        <v>201</v>
      </c>
      <c r="G91" s="266">
        <v>304</v>
      </c>
    </row>
    <row r="92" spans="1:9" s="46" customFormat="1" ht="15.75" customHeight="1">
      <c r="A92" s="265"/>
      <c r="E92" s="266"/>
      <c r="F92" s="266"/>
      <c r="G92" s="266"/>
    </row>
    <row r="93" spans="1:9" s="46" customFormat="1" ht="15.75" customHeight="1">
      <c r="A93" s="273">
        <v>11.04</v>
      </c>
      <c r="B93" s="144"/>
      <c r="C93" s="144" t="s">
        <v>31</v>
      </c>
      <c r="E93" s="266"/>
      <c r="F93" s="266"/>
      <c r="G93" s="266"/>
    </row>
    <row r="94" spans="1:9" s="46" customFormat="1" ht="15.75" customHeight="1">
      <c r="A94" s="265"/>
      <c r="D94" s="46" t="s">
        <v>8</v>
      </c>
      <c r="E94" s="266">
        <v>135</v>
      </c>
      <c r="F94" s="266">
        <v>236</v>
      </c>
      <c r="G94" s="266">
        <v>279</v>
      </c>
    </row>
    <row r="95" spans="1:9" s="46" customFormat="1" ht="15.75" customHeight="1">
      <c r="A95" s="265"/>
      <c r="E95" s="266"/>
      <c r="F95" s="266"/>
      <c r="G95" s="266"/>
    </row>
    <row r="96" spans="1:9" s="46" customFormat="1" ht="15.75" customHeight="1">
      <c r="A96" s="273">
        <v>11.07</v>
      </c>
      <c r="B96" s="144"/>
      <c r="C96" s="144" t="s">
        <v>32</v>
      </c>
      <c r="E96" s="266"/>
      <c r="F96" s="266"/>
      <c r="G96" s="266"/>
    </row>
    <row r="97" spans="1:7" s="46" customFormat="1" ht="15.75" customHeight="1">
      <c r="A97" s="265"/>
      <c r="D97" s="46" t="s">
        <v>7</v>
      </c>
      <c r="E97" s="266">
        <v>285</v>
      </c>
      <c r="F97" s="266">
        <v>342</v>
      </c>
      <c r="G97" s="266">
        <v>536</v>
      </c>
    </row>
    <row r="98" spans="1:7" s="46" customFormat="1" ht="15.75" customHeight="1">
      <c r="A98" s="265"/>
      <c r="D98" s="46" t="s">
        <v>21</v>
      </c>
      <c r="E98" s="266">
        <v>323</v>
      </c>
      <c r="F98" s="266">
        <v>372</v>
      </c>
      <c r="G98" s="266">
        <v>402</v>
      </c>
    </row>
    <row r="99" spans="1:7" s="46" customFormat="1" ht="15.75" customHeight="1">
      <c r="A99" s="265"/>
      <c r="D99" s="46" t="s">
        <v>8</v>
      </c>
      <c r="E99" s="266">
        <v>212</v>
      </c>
      <c r="F99" s="266">
        <v>247</v>
      </c>
      <c r="G99" s="266">
        <v>315</v>
      </c>
    </row>
    <row r="100" spans="1:7" s="46" customFormat="1" ht="15.75" customHeight="1">
      <c r="A100" s="265"/>
      <c r="D100" s="46" t="s">
        <v>25</v>
      </c>
      <c r="E100" s="266">
        <v>185</v>
      </c>
      <c r="F100" s="266">
        <v>244</v>
      </c>
      <c r="G100" s="266">
        <v>412</v>
      </c>
    </row>
    <row r="101" spans="1:7" s="46" customFormat="1" ht="15.75" customHeight="1">
      <c r="A101" s="265"/>
      <c r="E101" s="266"/>
      <c r="F101" s="266"/>
      <c r="G101" s="266"/>
    </row>
    <row r="102" spans="1:7" s="46" customFormat="1" ht="15.75" customHeight="1">
      <c r="A102" s="275">
        <v>13</v>
      </c>
      <c r="B102" s="276"/>
      <c r="C102" s="276" t="s">
        <v>33</v>
      </c>
      <c r="D102" s="276"/>
      <c r="E102" s="277"/>
      <c r="F102" s="277"/>
      <c r="G102" s="277"/>
    </row>
    <row r="103" spans="1:7" s="46" customFormat="1" ht="15.75" customHeight="1">
      <c r="A103" s="265"/>
      <c r="D103" s="46" t="s">
        <v>7</v>
      </c>
      <c r="E103" s="266">
        <v>203</v>
      </c>
      <c r="F103" s="266">
        <v>325</v>
      </c>
      <c r="G103" s="266">
        <v>421</v>
      </c>
    </row>
    <row r="104" spans="1:7" s="46" customFormat="1" ht="15.75" customHeight="1">
      <c r="A104" s="265"/>
      <c r="D104" s="46" t="s">
        <v>21</v>
      </c>
      <c r="E104" s="266">
        <v>233</v>
      </c>
      <c r="F104" s="266">
        <v>303</v>
      </c>
      <c r="G104" s="266">
        <v>379</v>
      </c>
    </row>
    <row r="105" spans="1:7" s="46" customFormat="1" ht="15.75" customHeight="1">
      <c r="A105" s="265"/>
      <c r="D105" s="46" t="s">
        <v>8</v>
      </c>
      <c r="E105" s="266">
        <v>205</v>
      </c>
      <c r="F105" s="266">
        <v>269</v>
      </c>
      <c r="G105" s="266">
        <v>360</v>
      </c>
    </row>
    <row r="106" spans="1:7" s="46" customFormat="1" ht="15.75" customHeight="1">
      <c r="A106" s="265"/>
      <c r="D106" s="46" t="s">
        <v>25</v>
      </c>
      <c r="E106" s="266">
        <v>150</v>
      </c>
      <c r="F106" s="266">
        <v>227</v>
      </c>
      <c r="G106" s="266">
        <v>305</v>
      </c>
    </row>
    <row r="107" spans="1:7" s="46" customFormat="1" ht="15.75" customHeight="1">
      <c r="A107" s="265"/>
      <c r="E107" s="266"/>
      <c r="F107" s="266"/>
      <c r="G107" s="266"/>
    </row>
    <row r="108" spans="1:7" s="46" customFormat="1" ht="15.75" customHeight="1">
      <c r="A108" s="273">
        <v>13.01</v>
      </c>
      <c r="B108" s="144"/>
      <c r="C108" s="144" t="s">
        <v>34</v>
      </c>
      <c r="E108" s="266"/>
      <c r="F108" s="266"/>
      <c r="G108" s="266"/>
    </row>
    <row r="109" spans="1:7" s="46" customFormat="1" ht="15.75" customHeight="1">
      <c r="A109" s="265"/>
      <c r="D109" s="46" t="s">
        <v>7</v>
      </c>
      <c r="E109" s="266">
        <v>257</v>
      </c>
      <c r="F109" s="266">
        <v>357</v>
      </c>
      <c r="G109" s="266">
        <v>524</v>
      </c>
    </row>
    <row r="110" spans="1:7" s="46" customFormat="1" ht="15.75" customHeight="1">
      <c r="A110" s="265"/>
      <c r="D110" s="46" t="s">
        <v>8</v>
      </c>
      <c r="E110" s="266">
        <v>210</v>
      </c>
      <c r="F110" s="266">
        <v>269</v>
      </c>
      <c r="G110" s="266">
        <v>330</v>
      </c>
    </row>
    <row r="111" spans="1:7" s="46" customFormat="1" ht="15.75" customHeight="1">
      <c r="A111" s="265"/>
      <c r="D111" s="46" t="s">
        <v>25</v>
      </c>
      <c r="E111" s="266">
        <v>171</v>
      </c>
      <c r="F111" s="266">
        <v>236</v>
      </c>
      <c r="G111" s="266">
        <v>307</v>
      </c>
    </row>
    <row r="112" spans="1:7" s="46" customFormat="1" ht="15.75" customHeight="1">
      <c r="A112" s="265"/>
      <c r="E112" s="266"/>
      <c r="F112" s="266"/>
      <c r="G112" s="266"/>
    </row>
    <row r="113" spans="1:7" s="46" customFormat="1" ht="15.75" customHeight="1">
      <c r="A113" s="273">
        <v>13.03</v>
      </c>
      <c r="B113" s="144"/>
      <c r="C113" s="144" t="s">
        <v>35</v>
      </c>
      <c r="E113" s="266"/>
      <c r="F113" s="266"/>
      <c r="G113" s="266"/>
    </row>
    <row r="114" spans="1:7" s="46" customFormat="1" ht="15.75" customHeight="1">
      <c r="A114" s="265"/>
      <c r="D114" s="46" t="s">
        <v>7</v>
      </c>
      <c r="E114" s="266">
        <v>195</v>
      </c>
      <c r="F114" s="266">
        <v>269</v>
      </c>
      <c r="G114" s="266">
        <v>322</v>
      </c>
    </row>
    <row r="115" spans="1:7" s="46" customFormat="1" ht="15.75" customHeight="1">
      <c r="A115" s="265"/>
      <c r="D115" s="46" t="s">
        <v>8</v>
      </c>
      <c r="E115" s="266">
        <v>121</v>
      </c>
      <c r="F115" s="266">
        <v>214</v>
      </c>
      <c r="G115" s="266">
        <v>324</v>
      </c>
    </row>
    <row r="116" spans="1:7" s="46" customFormat="1" ht="15.75" customHeight="1">
      <c r="A116" s="265"/>
      <c r="E116" s="266"/>
      <c r="F116" s="266"/>
      <c r="G116" s="266"/>
    </row>
    <row r="117" spans="1:7" s="46" customFormat="1" ht="15.75" customHeight="1">
      <c r="A117" s="273">
        <v>13.04</v>
      </c>
      <c r="B117" s="144"/>
      <c r="C117" s="144" t="s">
        <v>36</v>
      </c>
      <c r="D117" s="144"/>
      <c r="E117" s="266"/>
      <c r="F117" s="266"/>
      <c r="G117" s="266"/>
    </row>
    <row r="118" spans="1:7" s="46" customFormat="1" ht="15.75" customHeight="1">
      <c r="A118" s="265"/>
      <c r="D118" s="46" t="s">
        <v>7</v>
      </c>
      <c r="E118" s="266">
        <v>296</v>
      </c>
      <c r="F118" s="266">
        <v>354</v>
      </c>
      <c r="G118" s="266">
        <v>570</v>
      </c>
    </row>
    <row r="119" spans="1:7" s="46" customFormat="1" ht="15.75" customHeight="1">
      <c r="A119" s="265"/>
      <c r="D119" s="46" t="s">
        <v>21</v>
      </c>
      <c r="E119" s="266">
        <v>334</v>
      </c>
      <c r="F119" s="266">
        <v>426</v>
      </c>
      <c r="G119" s="266">
        <v>745</v>
      </c>
    </row>
    <row r="120" spans="1:7" s="46" customFormat="1" ht="15.75" customHeight="1">
      <c r="A120" s="265"/>
      <c r="D120" s="46" t="s">
        <v>8</v>
      </c>
      <c r="E120" s="266">
        <v>306</v>
      </c>
      <c r="F120" s="266">
        <v>363</v>
      </c>
      <c r="G120" s="266">
        <v>438</v>
      </c>
    </row>
    <row r="121" spans="1:7" s="46" customFormat="1" ht="15.75" customHeight="1">
      <c r="A121" s="265"/>
      <c r="E121" s="266"/>
      <c r="F121" s="266"/>
      <c r="G121" s="266"/>
    </row>
    <row r="122" spans="1:7" s="46" customFormat="1" ht="15.75" customHeight="1">
      <c r="A122" s="273">
        <v>13.05</v>
      </c>
      <c r="B122" s="144"/>
      <c r="C122" s="144" t="s">
        <v>37</v>
      </c>
      <c r="D122" s="144"/>
      <c r="E122" s="266"/>
      <c r="F122" s="266"/>
      <c r="G122" s="266"/>
    </row>
    <row r="123" spans="1:7" s="46" customFormat="1" ht="15.75" customHeight="1">
      <c r="A123" s="265"/>
      <c r="D123" s="46" t="s">
        <v>8</v>
      </c>
      <c r="E123" s="266">
        <v>215</v>
      </c>
      <c r="F123" s="266">
        <v>404</v>
      </c>
      <c r="G123" s="266">
        <v>876</v>
      </c>
    </row>
    <row r="124" spans="1:7" s="46" customFormat="1" ht="15.75" customHeight="1">
      <c r="A124" s="265"/>
      <c r="E124" s="266"/>
      <c r="F124" s="266"/>
      <c r="G124" s="266"/>
    </row>
    <row r="125" spans="1:7" s="46" customFormat="1" ht="15.75" customHeight="1">
      <c r="A125" s="273">
        <v>13.1</v>
      </c>
      <c r="B125" s="144"/>
      <c r="C125" s="144" t="s">
        <v>38</v>
      </c>
      <c r="E125" s="266"/>
      <c r="F125" s="266"/>
      <c r="G125" s="266"/>
    </row>
    <row r="126" spans="1:7" s="46" customFormat="1" ht="15.75" customHeight="1">
      <c r="A126" s="265"/>
      <c r="D126" s="46" t="s">
        <v>7</v>
      </c>
      <c r="E126" s="266">
        <v>173</v>
      </c>
      <c r="F126" s="266">
        <v>236</v>
      </c>
      <c r="G126" s="266">
        <v>369</v>
      </c>
    </row>
    <row r="127" spans="1:7" s="46" customFormat="1" ht="15.75" customHeight="1">
      <c r="A127" s="265"/>
      <c r="D127" s="46" t="s">
        <v>21</v>
      </c>
      <c r="E127" s="266">
        <v>227</v>
      </c>
      <c r="F127" s="266">
        <v>271</v>
      </c>
      <c r="G127" s="266">
        <v>306</v>
      </c>
    </row>
    <row r="128" spans="1:7" s="46" customFormat="1" ht="15.75" customHeight="1">
      <c r="A128" s="265"/>
      <c r="D128" s="46" t="s">
        <v>8</v>
      </c>
      <c r="E128" s="266">
        <v>190</v>
      </c>
      <c r="F128" s="266">
        <v>215</v>
      </c>
      <c r="G128" s="266">
        <v>270</v>
      </c>
    </row>
    <row r="129" spans="1:7" s="46" customFormat="1" ht="15.75" customHeight="1">
      <c r="A129" s="265"/>
      <c r="E129" s="266"/>
      <c r="F129" s="266"/>
      <c r="G129" s="266"/>
    </row>
    <row r="130" spans="1:7" s="46" customFormat="1" ht="15.75" customHeight="1">
      <c r="A130" s="273">
        <v>13.11</v>
      </c>
      <c r="B130" s="144"/>
      <c r="C130" s="144" t="s">
        <v>39</v>
      </c>
      <c r="D130" s="144"/>
      <c r="E130" s="266"/>
      <c r="F130" s="266"/>
      <c r="G130" s="266"/>
    </row>
    <row r="131" spans="1:7" s="46" customFormat="1" ht="15.75" customHeight="1">
      <c r="A131" s="265"/>
      <c r="D131" s="46" t="s">
        <v>7</v>
      </c>
      <c r="E131" s="266">
        <v>169</v>
      </c>
      <c r="F131" s="266">
        <v>324</v>
      </c>
      <c r="G131" s="266">
        <v>371</v>
      </c>
    </row>
    <row r="132" spans="1:7" s="46" customFormat="1" ht="15.75" customHeight="1">
      <c r="A132" s="265"/>
      <c r="D132" s="46" t="s">
        <v>21</v>
      </c>
      <c r="E132" s="266">
        <v>295</v>
      </c>
      <c r="F132" s="266">
        <v>340</v>
      </c>
      <c r="G132" s="266">
        <v>484</v>
      </c>
    </row>
    <row r="133" spans="1:7" s="46" customFormat="1" ht="15.75" customHeight="1">
      <c r="A133" s="265"/>
      <c r="D133" s="46" t="s">
        <v>8</v>
      </c>
      <c r="E133" s="266">
        <v>278</v>
      </c>
      <c r="F133" s="266">
        <v>340</v>
      </c>
      <c r="G133" s="266">
        <v>477</v>
      </c>
    </row>
    <row r="134" spans="1:7" s="46" customFormat="1" ht="15.75" customHeight="1">
      <c r="A134" s="265"/>
      <c r="E134" s="266"/>
      <c r="F134" s="266"/>
      <c r="G134" s="266"/>
    </row>
    <row r="135" spans="1:7" s="46" customFormat="1" ht="15.75" customHeight="1">
      <c r="A135" s="273">
        <v>13.12</v>
      </c>
      <c r="B135" s="144"/>
      <c r="C135" s="144" t="s">
        <v>40</v>
      </c>
      <c r="D135" s="144"/>
      <c r="E135" s="274"/>
      <c r="F135" s="266"/>
      <c r="G135" s="266"/>
    </row>
    <row r="136" spans="1:7" s="46" customFormat="1" ht="15.75" customHeight="1">
      <c r="A136" s="265"/>
      <c r="D136" s="46" t="s">
        <v>41</v>
      </c>
      <c r="E136" s="266">
        <v>142</v>
      </c>
      <c r="F136" s="266">
        <v>265</v>
      </c>
      <c r="G136" s="266">
        <v>397</v>
      </c>
    </row>
    <row r="137" spans="1:7" s="46" customFormat="1" ht="15.75" customHeight="1">
      <c r="A137" s="265"/>
      <c r="D137" s="46" t="s">
        <v>42</v>
      </c>
      <c r="E137" s="266">
        <v>218</v>
      </c>
      <c r="F137" s="266">
        <v>257</v>
      </c>
      <c r="G137" s="266">
        <v>381</v>
      </c>
    </row>
    <row r="138" spans="1:7" s="46" customFormat="1" ht="15.75" customHeight="1">
      <c r="A138" s="265"/>
      <c r="D138" s="46" t="s">
        <v>43</v>
      </c>
      <c r="E138" s="266">
        <v>203</v>
      </c>
      <c r="F138" s="266">
        <v>248</v>
      </c>
      <c r="G138" s="266">
        <v>302</v>
      </c>
    </row>
    <row r="139" spans="1:7" s="46" customFormat="1" ht="15.75" customHeight="1">
      <c r="A139" s="265"/>
      <c r="D139" s="46" t="s">
        <v>44</v>
      </c>
      <c r="E139" s="266">
        <v>190</v>
      </c>
      <c r="F139" s="266">
        <v>254</v>
      </c>
      <c r="G139" s="266">
        <v>361</v>
      </c>
    </row>
    <row r="140" spans="1:7" s="46" customFormat="1" ht="15.75" customHeight="1">
      <c r="A140" s="265"/>
      <c r="E140" s="266"/>
      <c r="F140" s="266"/>
      <c r="G140" s="266"/>
    </row>
    <row r="141" spans="1:7" s="46" customFormat="1" ht="15.75" customHeight="1">
      <c r="A141" s="273">
        <v>13.13</v>
      </c>
      <c r="B141" s="144"/>
      <c r="C141" s="144" t="s">
        <v>40</v>
      </c>
      <c r="D141" s="144"/>
      <c r="E141" s="274"/>
      <c r="F141" s="266"/>
      <c r="G141" s="266"/>
    </row>
    <row r="142" spans="1:7" s="46" customFormat="1" ht="15.75" customHeight="1">
      <c r="A142" s="265"/>
      <c r="D142" s="46" t="s">
        <v>45</v>
      </c>
      <c r="E142" s="266">
        <v>143</v>
      </c>
      <c r="F142" s="266">
        <v>243</v>
      </c>
      <c r="G142" s="266">
        <v>353</v>
      </c>
    </row>
    <row r="143" spans="1:7" s="46" customFormat="1" ht="15.75" customHeight="1">
      <c r="A143" s="265"/>
      <c r="D143" s="46" t="s">
        <v>46</v>
      </c>
      <c r="E143" s="266">
        <v>139</v>
      </c>
      <c r="F143" s="266">
        <v>193</v>
      </c>
      <c r="G143" s="266">
        <v>238</v>
      </c>
    </row>
    <row r="144" spans="1:7" s="46" customFormat="1" ht="15.75" customHeight="1">
      <c r="A144" s="265"/>
      <c r="D144" s="46" t="s">
        <v>47</v>
      </c>
      <c r="E144" s="266">
        <v>162</v>
      </c>
      <c r="F144" s="266">
        <v>207</v>
      </c>
      <c r="G144" s="266">
        <v>388</v>
      </c>
    </row>
    <row r="145" spans="1:7" s="46" customFormat="1" ht="15.75" customHeight="1">
      <c r="A145" s="265"/>
      <c r="E145" s="266"/>
      <c r="F145" s="266"/>
      <c r="G145" s="266"/>
    </row>
    <row r="146" spans="1:7" s="46" customFormat="1" ht="15.75" customHeight="1">
      <c r="A146" s="275">
        <v>14</v>
      </c>
      <c r="B146" s="276"/>
      <c r="C146" s="276" t="s">
        <v>48</v>
      </c>
      <c r="D146" s="280"/>
      <c r="E146" s="279"/>
      <c r="F146" s="279"/>
      <c r="G146" s="279"/>
    </row>
    <row r="147" spans="1:7" s="46" customFormat="1" ht="15.75" customHeight="1">
      <c r="A147" s="265"/>
      <c r="D147" s="46" t="s">
        <v>7</v>
      </c>
      <c r="E147" s="266">
        <v>355</v>
      </c>
      <c r="F147" s="266">
        <v>440</v>
      </c>
      <c r="G147" s="266">
        <v>557</v>
      </c>
    </row>
    <row r="148" spans="1:7" s="46" customFormat="1" ht="15.75" customHeight="1">
      <c r="A148" s="265"/>
      <c r="D148" s="46" t="s">
        <v>21</v>
      </c>
      <c r="E148" s="266">
        <v>320</v>
      </c>
      <c r="F148" s="266">
        <v>467</v>
      </c>
      <c r="G148" s="266">
        <v>578</v>
      </c>
    </row>
    <row r="149" spans="1:7" s="46" customFormat="1" ht="15.75" customHeight="1">
      <c r="A149" s="265"/>
      <c r="D149" s="46" t="s">
        <v>8</v>
      </c>
      <c r="E149" s="266">
        <v>336</v>
      </c>
      <c r="F149" s="266">
        <v>408</v>
      </c>
      <c r="G149" s="266">
        <v>525</v>
      </c>
    </row>
    <row r="150" spans="1:7" s="46" customFormat="1" ht="15.75" customHeight="1">
      <c r="A150" s="265"/>
      <c r="E150" s="266"/>
      <c r="F150" s="266"/>
      <c r="G150" s="266"/>
    </row>
    <row r="151" spans="1:7" s="46" customFormat="1" ht="15.75" customHeight="1">
      <c r="A151" s="273">
        <v>14.01</v>
      </c>
      <c r="B151" s="144"/>
      <c r="C151" s="144" t="s">
        <v>49</v>
      </c>
      <c r="E151" s="266"/>
      <c r="F151" s="266"/>
      <c r="G151" s="266"/>
    </row>
    <row r="152" spans="1:7" s="46" customFormat="1" ht="15.75" customHeight="1">
      <c r="A152" s="265"/>
      <c r="D152" s="46" t="s">
        <v>8</v>
      </c>
      <c r="E152" s="266">
        <v>226</v>
      </c>
      <c r="F152" s="266">
        <v>390</v>
      </c>
      <c r="G152" s="266">
        <v>489</v>
      </c>
    </row>
    <row r="153" spans="1:7" s="46" customFormat="1" ht="15.75" customHeight="1">
      <c r="A153" s="265"/>
      <c r="E153" s="266"/>
      <c r="F153" s="266"/>
      <c r="G153" s="266"/>
    </row>
    <row r="154" spans="1:7" s="46" customFormat="1" ht="15.75" customHeight="1">
      <c r="A154" s="273">
        <v>14.02</v>
      </c>
      <c r="B154" s="144"/>
      <c r="C154" s="144" t="s">
        <v>50</v>
      </c>
      <c r="D154" s="144"/>
      <c r="E154" s="266"/>
      <c r="F154" s="266"/>
      <c r="G154" s="266"/>
    </row>
    <row r="155" spans="1:7" s="46" customFormat="1" ht="15.75" customHeight="1">
      <c r="A155" s="265"/>
      <c r="D155" s="46" t="s">
        <v>7</v>
      </c>
      <c r="E155" s="266">
        <v>295</v>
      </c>
      <c r="F155" s="266">
        <v>368</v>
      </c>
      <c r="G155" s="266">
        <v>572</v>
      </c>
    </row>
    <row r="156" spans="1:7" s="46" customFormat="1" ht="15.75" customHeight="1">
      <c r="A156" s="265"/>
      <c r="E156" s="266"/>
      <c r="F156" s="266"/>
      <c r="G156" s="266"/>
    </row>
    <row r="157" spans="1:7" s="46" customFormat="1" ht="15.75" customHeight="1">
      <c r="A157" s="273">
        <v>14.03</v>
      </c>
      <c r="B157" s="144"/>
      <c r="C157" s="144" t="s">
        <v>51</v>
      </c>
      <c r="E157" s="266"/>
      <c r="F157" s="266"/>
      <c r="G157" s="266"/>
    </row>
    <row r="158" spans="1:7" s="46" customFormat="1" ht="15.75" customHeight="1">
      <c r="A158" s="265"/>
      <c r="D158" s="46" t="s">
        <v>7</v>
      </c>
      <c r="E158" s="266">
        <v>255</v>
      </c>
      <c r="F158" s="266">
        <v>404</v>
      </c>
      <c r="G158" s="266">
        <v>489</v>
      </c>
    </row>
    <row r="159" spans="1:7" s="46" customFormat="1" ht="15.75" customHeight="1">
      <c r="A159" s="265"/>
      <c r="E159" s="266"/>
      <c r="F159" s="266"/>
      <c r="G159" s="266"/>
    </row>
    <row r="160" spans="1:7" s="46" customFormat="1" ht="15.75" customHeight="1">
      <c r="A160" s="273">
        <v>14.05</v>
      </c>
      <c r="B160" s="144"/>
      <c r="C160" s="144" t="s">
        <v>52</v>
      </c>
      <c r="E160" s="266"/>
      <c r="F160" s="266"/>
      <c r="G160" s="266"/>
    </row>
    <row r="161" spans="1:7" s="46" customFormat="1" ht="15.75" customHeight="1">
      <c r="A161" s="265"/>
      <c r="D161" s="46" t="s">
        <v>7</v>
      </c>
      <c r="E161" s="266">
        <v>435</v>
      </c>
      <c r="F161" s="266">
        <v>590</v>
      </c>
      <c r="G161" s="266">
        <v>721</v>
      </c>
    </row>
    <row r="162" spans="1:7" s="46" customFormat="1" ht="15.75" customHeight="1">
      <c r="A162" s="265"/>
      <c r="E162" s="266"/>
      <c r="F162" s="266"/>
      <c r="G162" s="266"/>
    </row>
    <row r="163" spans="1:7" s="46" customFormat="1" ht="15.75" customHeight="1">
      <c r="A163" s="273">
        <v>14.07</v>
      </c>
      <c r="B163" s="144"/>
      <c r="C163" s="144" t="s">
        <v>53</v>
      </c>
      <c r="E163" s="266"/>
      <c r="F163" s="266"/>
      <c r="G163" s="266"/>
    </row>
    <row r="164" spans="1:7" s="46" customFormat="1" ht="15.75" customHeight="1">
      <c r="A164" s="265"/>
      <c r="D164" s="46" t="s">
        <v>7</v>
      </c>
      <c r="E164" s="266">
        <v>451</v>
      </c>
      <c r="F164" s="266">
        <v>573</v>
      </c>
      <c r="G164" s="266">
        <v>658</v>
      </c>
    </row>
    <row r="165" spans="1:7" s="46" customFormat="1" ht="15.75" customHeight="1">
      <c r="A165" s="265"/>
      <c r="E165" s="266"/>
      <c r="F165" s="266"/>
      <c r="G165" s="266"/>
    </row>
    <row r="166" spans="1:7" s="46" customFormat="1" ht="15.75" customHeight="1">
      <c r="A166" s="273">
        <v>14.08</v>
      </c>
      <c r="B166" s="144"/>
      <c r="C166" s="144" t="s">
        <v>54</v>
      </c>
      <c r="E166" s="266"/>
      <c r="F166" s="266"/>
      <c r="G166" s="266"/>
    </row>
    <row r="167" spans="1:7" s="46" customFormat="1" ht="15.75" customHeight="1">
      <c r="A167" s="265"/>
      <c r="D167" s="46" t="s">
        <v>7</v>
      </c>
      <c r="E167" s="266">
        <v>317</v>
      </c>
      <c r="F167" s="266">
        <v>419</v>
      </c>
      <c r="G167" s="266">
        <v>504</v>
      </c>
    </row>
    <row r="168" spans="1:7" s="46" customFormat="1" ht="15.75" customHeight="1">
      <c r="A168" s="265"/>
      <c r="D168" s="46" t="s">
        <v>8</v>
      </c>
      <c r="E168" s="266">
        <v>301</v>
      </c>
      <c r="F168" s="266">
        <v>428</v>
      </c>
      <c r="G168" s="266">
        <v>525</v>
      </c>
    </row>
    <row r="169" spans="1:7" s="46" customFormat="1" ht="15.75" customHeight="1">
      <c r="A169" s="265"/>
      <c r="E169" s="266"/>
      <c r="F169" s="266"/>
      <c r="G169" s="266"/>
    </row>
    <row r="170" spans="1:7" s="46" customFormat="1" ht="15.75" customHeight="1">
      <c r="A170" s="273">
        <v>14.1</v>
      </c>
      <c r="B170" s="144"/>
      <c r="C170" s="144" t="s">
        <v>55</v>
      </c>
      <c r="D170" s="144"/>
      <c r="E170" s="274"/>
      <c r="F170" s="266"/>
      <c r="G170" s="266"/>
    </row>
    <row r="171" spans="1:7" s="46" customFormat="1" ht="15.75" customHeight="1">
      <c r="A171" s="265"/>
      <c r="D171" s="46" t="s">
        <v>7</v>
      </c>
      <c r="E171" s="266">
        <v>400</v>
      </c>
      <c r="F171" s="266">
        <v>457</v>
      </c>
      <c r="G171" s="266">
        <v>546</v>
      </c>
    </row>
    <row r="172" spans="1:7" s="46" customFormat="1" ht="15.75" customHeight="1">
      <c r="A172" s="265"/>
      <c r="D172" s="46" t="s">
        <v>8</v>
      </c>
      <c r="E172" s="266">
        <v>354</v>
      </c>
      <c r="F172" s="266">
        <v>392</v>
      </c>
      <c r="G172" s="266">
        <v>502</v>
      </c>
    </row>
    <row r="173" spans="1:7" s="46" customFormat="1" ht="15.75" customHeight="1">
      <c r="A173" s="265"/>
      <c r="E173" s="266"/>
      <c r="F173" s="266"/>
      <c r="G173" s="266"/>
    </row>
    <row r="174" spans="1:7" s="46" customFormat="1" ht="15.75" customHeight="1">
      <c r="A174" s="273">
        <v>14.18</v>
      </c>
      <c r="B174" s="144"/>
      <c r="C174" s="144" t="s">
        <v>56</v>
      </c>
      <c r="E174" s="266"/>
      <c r="F174" s="266"/>
      <c r="G174" s="266"/>
    </row>
    <row r="175" spans="1:7" s="46" customFormat="1" ht="15.75" customHeight="1">
      <c r="A175" s="265"/>
      <c r="D175" s="46" t="s">
        <v>7</v>
      </c>
      <c r="E175" s="266">
        <v>418</v>
      </c>
      <c r="F175" s="266">
        <v>623</v>
      </c>
      <c r="G175" s="266">
        <v>797</v>
      </c>
    </row>
    <row r="176" spans="1:7" s="46" customFormat="1" ht="15.75" customHeight="1">
      <c r="A176" s="265"/>
      <c r="E176" s="266"/>
      <c r="F176" s="266"/>
      <c r="G176" s="266"/>
    </row>
    <row r="177" spans="1:7" s="46" customFormat="1" ht="15.75" customHeight="1">
      <c r="A177" s="273">
        <v>14.19</v>
      </c>
      <c r="B177" s="144"/>
      <c r="C177" s="144" t="s">
        <v>57</v>
      </c>
      <c r="E177" s="266"/>
      <c r="F177" s="266"/>
      <c r="G177" s="266"/>
    </row>
    <row r="178" spans="1:7" s="46" customFormat="1" ht="15.75" customHeight="1">
      <c r="A178" s="265"/>
      <c r="D178" s="46" t="s">
        <v>7</v>
      </c>
      <c r="E178" s="266">
        <v>295</v>
      </c>
      <c r="F178" s="266">
        <v>390</v>
      </c>
      <c r="G178" s="266">
        <v>471</v>
      </c>
    </row>
    <row r="179" spans="1:7" s="46" customFormat="1" ht="15.75" customHeight="1">
      <c r="A179" s="265"/>
      <c r="D179" s="46" t="s">
        <v>8</v>
      </c>
      <c r="E179" s="266">
        <v>299</v>
      </c>
      <c r="F179" s="266">
        <v>357</v>
      </c>
      <c r="G179" s="266">
        <v>495</v>
      </c>
    </row>
    <row r="180" spans="1:7" s="46" customFormat="1" ht="15.75" customHeight="1">
      <c r="A180" s="265"/>
      <c r="E180" s="266"/>
      <c r="F180" s="266"/>
      <c r="G180" s="266"/>
    </row>
    <row r="181" spans="1:7" s="46" customFormat="1" ht="15.75" customHeight="1">
      <c r="A181" s="273">
        <v>14.35</v>
      </c>
      <c r="B181" s="144"/>
      <c r="C181" s="144" t="s">
        <v>58</v>
      </c>
      <c r="E181" s="266"/>
      <c r="F181" s="266"/>
      <c r="G181" s="266"/>
    </row>
    <row r="182" spans="1:7" s="46" customFormat="1" ht="15.75" customHeight="1">
      <c r="A182" s="265"/>
      <c r="D182" s="46" t="s">
        <v>7</v>
      </c>
      <c r="E182" s="266">
        <v>253</v>
      </c>
      <c r="F182" s="266">
        <v>363</v>
      </c>
      <c r="G182" s="266">
        <v>453</v>
      </c>
    </row>
    <row r="183" spans="1:7" s="46" customFormat="1" ht="15.75" customHeight="1">
      <c r="A183" s="265"/>
      <c r="E183" s="266"/>
      <c r="F183" s="266"/>
      <c r="G183" s="266"/>
    </row>
    <row r="184" spans="1:7" s="46" customFormat="1" ht="15.75" customHeight="1">
      <c r="A184" s="275">
        <v>15</v>
      </c>
      <c r="B184" s="276"/>
      <c r="C184" s="276" t="s">
        <v>59</v>
      </c>
      <c r="D184" s="276"/>
      <c r="E184" s="277"/>
      <c r="F184" s="277"/>
      <c r="G184" s="277"/>
    </row>
    <row r="185" spans="1:7" s="46" customFormat="1" ht="15.75" customHeight="1">
      <c r="A185" s="265"/>
      <c r="D185" s="46" t="s">
        <v>7</v>
      </c>
      <c r="E185" s="266">
        <v>244</v>
      </c>
      <c r="F185" s="266">
        <v>307</v>
      </c>
      <c r="G185" s="266">
        <v>378</v>
      </c>
    </row>
    <row r="186" spans="1:7" s="46" customFormat="1" ht="15.75" customHeight="1">
      <c r="A186" s="265"/>
      <c r="D186" s="46" t="s">
        <v>21</v>
      </c>
      <c r="E186" s="266">
        <v>226</v>
      </c>
      <c r="F186" s="266">
        <v>273</v>
      </c>
      <c r="G186" s="266">
        <v>407</v>
      </c>
    </row>
    <row r="187" spans="1:7" s="46" customFormat="1" ht="15.75" customHeight="1">
      <c r="A187" s="265"/>
      <c r="D187" s="46" t="s">
        <v>8</v>
      </c>
      <c r="E187" s="266">
        <v>250</v>
      </c>
      <c r="F187" s="266">
        <v>298</v>
      </c>
      <c r="G187" s="266">
        <v>364</v>
      </c>
    </row>
    <row r="188" spans="1:7" s="46" customFormat="1" ht="15.75" customHeight="1">
      <c r="A188" s="265"/>
      <c r="D188" s="46" t="s">
        <v>25</v>
      </c>
      <c r="E188" s="266">
        <v>142</v>
      </c>
      <c r="F188" s="266">
        <v>174</v>
      </c>
      <c r="G188" s="266">
        <v>233</v>
      </c>
    </row>
    <row r="189" spans="1:7" s="46" customFormat="1" ht="15.75" customHeight="1">
      <c r="A189" s="265"/>
      <c r="E189" s="266"/>
      <c r="F189" s="266"/>
      <c r="G189" s="266"/>
    </row>
    <row r="190" spans="1:7" s="46" customFormat="1" ht="15.75" customHeight="1">
      <c r="A190" s="273">
        <v>15.06</v>
      </c>
      <c r="B190" s="144"/>
      <c r="C190" s="144" t="s">
        <v>60</v>
      </c>
      <c r="D190" s="144"/>
      <c r="E190" s="266"/>
      <c r="F190" s="266"/>
      <c r="G190" s="266"/>
    </row>
    <row r="191" spans="1:7" s="46" customFormat="1" ht="15.75" customHeight="1">
      <c r="A191" s="265"/>
      <c r="D191" s="46" t="s">
        <v>8</v>
      </c>
      <c r="E191" s="266">
        <v>235</v>
      </c>
      <c r="F191" s="266">
        <v>297</v>
      </c>
      <c r="G191" s="266">
        <v>360</v>
      </c>
    </row>
    <row r="192" spans="1:7" s="46" customFormat="1" ht="15.75" customHeight="1">
      <c r="A192" s="265"/>
      <c r="E192" s="266"/>
      <c r="F192" s="266"/>
      <c r="G192" s="266"/>
    </row>
    <row r="193" spans="1:7" s="46" customFormat="1" ht="15.75" customHeight="1">
      <c r="A193" s="275">
        <v>16</v>
      </c>
      <c r="B193" s="276"/>
      <c r="C193" s="276" t="s">
        <v>61</v>
      </c>
      <c r="D193" s="276"/>
      <c r="E193" s="277"/>
      <c r="F193" s="277"/>
      <c r="G193" s="277"/>
    </row>
    <row r="194" spans="1:7" s="46" customFormat="1" ht="15.75" customHeight="1">
      <c r="A194" s="265"/>
      <c r="D194" s="46" t="s">
        <v>7</v>
      </c>
      <c r="E194" s="266">
        <v>154</v>
      </c>
      <c r="F194" s="266">
        <v>222</v>
      </c>
      <c r="G194" s="266">
        <v>314</v>
      </c>
    </row>
    <row r="195" spans="1:7" s="46" customFormat="1" ht="15.75" customHeight="1">
      <c r="A195" s="265"/>
      <c r="D195" s="46" t="s">
        <v>21</v>
      </c>
      <c r="E195" s="266">
        <v>139</v>
      </c>
      <c r="F195" s="266">
        <v>167</v>
      </c>
      <c r="G195" s="266">
        <v>225</v>
      </c>
    </row>
    <row r="196" spans="1:7" s="46" customFormat="1" ht="15.75" customHeight="1">
      <c r="A196" s="265"/>
      <c r="D196" s="46" t="s">
        <v>8</v>
      </c>
      <c r="E196" s="266">
        <v>154</v>
      </c>
      <c r="F196" s="266">
        <v>200</v>
      </c>
      <c r="G196" s="266">
        <v>239</v>
      </c>
    </row>
    <row r="197" spans="1:7" s="46" customFormat="1" ht="15.75" customHeight="1">
      <c r="A197" s="265"/>
      <c r="D197" s="46" t="s">
        <v>25</v>
      </c>
      <c r="E197" s="266">
        <v>141</v>
      </c>
      <c r="F197" s="266">
        <v>180</v>
      </c>
      <c r="G197" s="266">
        <v>247</v>
      </c>
    </row>
    <row r="198" spans="1:7" s="46" customFormat="1" ht="15.75" customHeight="1">
      <c r="A198" s="265"/>
      <c r="E198" s="266"/>
      <c r="F198" s="266"/>
      <c r="G198" s="266"/>
    </row>
    <row r="199" spans="1:7" s="46" customFormat="1" ht="15.75" customHeight="1">
      <c r="A199" s="273">
        <v>16.010000000000002</v>
      </c>
      <c r="B199" s="144"/>
      <c r="C199" s="144" t="s">
        <v>62</v>
      </c>
      <c r="D199" s="144"/>
      <c r="E199" s="274"/>
      <c r="F199" s="266"/>
      <c r="G199" s="266"/>
    </row>
    <row r="200" spans="1:7" s="46" customFormat="1" ht="15.75" customHeight="1">
      <c r="A200" s="265"/>
      <c r="D200" s="46" t="s">
        <v>63</v>
      </c>
      <c r="E200" s="266">
        <v>146</v>
      </c>
      <c r="F200" s="266">
        <v>167</v>
      </c>
      <c r="G200" s="266">
        <v>256</v>
      </c>
    </row>
    <row r="201" spans="1:7" s="46" customFormat="1" ht="15.75" customHeight="1">
      <c r="A201" s="265"/>
      <c r="D201" s="46" t="s">
        <v>64</v>
      </c>
      <c r="E201" s="266">
        <v>142</v>
      </c>
      <c r="F201" s="266">
        <v>185</v>
      </c>
      <c r="G201" s="266">
        <v>219</v>
      </c>
    </row>
    <row r="202" spans="1:7" s="46" customFormat="1" ht="15.75" customHeight="1">
      <c r="A202" s="265"/>
      <c r="D202" s="46" t="s">
        <v>65</v>
      </c>
      <c r="E202" s="266">
        <v>156</v>
      </c>
      <c r="F202" s="266">
        <v>212</v>
      </c>
      <c r="G202" s="266">
        <v>234</v>
      </c>
    </row>
    <row r="203" spans="1:7" s="46" customFormat="1" ht="15.75" customHeight="1">
      <c r="A203" s="265"/>
      <c r="D203" s="46" t="s">
        <v>66</v>
      </c>
      <c r="E203" s="266">
        <v>118</v>
      </c>
      <c r="F203" s="266">
        <v>174</v>
      </c>
      <c r="G203" s="266">
        <v>262</v>
      </c>
    </row>
    <row r="204" spans="1:7" s="46" customFormat="1" ht="15.75" customHeight="1">
      <c r="A204" s="265"/>
      <c r="E204" s="266"/>
      <c r="F204" s="266"/>
      <c r="G204" s="266"/>
    </row>
    <row r="205" spans="1:7" s="46" customFormat="1" ht="15.75" customHeight="1">
      <c r="A205" s="273">
        <v>16.03</v>
      </c>
      <c r="B205" s="144"/>
      <c r="C205" s="144" t="s">
        <v>67</v>
      </c>
      <c r="D205" s="144"/>
      <c r="E205" s="266"/>
      <c r="F205" s="266"/>
      <c r="G205" s="266"/>
    </row>
    <row r="206" spans="1:7" s="46" customFormat="1" ht="15.75" customHeight="1">
      <c r="A206" s="265"/>
      <c r="D206" s="46" t="s">
        <v>7</v>
      </c>
      <c r="E206" s="266">
        <v>255</v>
      </c>
      <c r="F206" s="266">
        <v>272</v>
      </c>
      <c r="G206" s="266">
        <v>330</v>
      </c>
    </row>
    <row r="207" spans="1:7" s="46" customFormat="1" ht="15.75" customHeight="1">
      <c r="A207" s="265"/>
      <c r="E207" s="266"/>
      <c r="F207" s="266"/>
      <c r="G207" s="266"/>
    </row>
    <row r="208" spans="1:7" s="46" customFormat="1" ht="15.75" customHeight="1">
      <c r="A208" s="273">
        <v>16.05</v>
      </c>
      <c r="B208" s="144"/>
      <c r="C208" s="144" t="s">
        <v>68</v>
      </c>
      <c r="D208" s="144"/>
      <c r="E208" s="266"/>
      <c r="F208" s="266"/>
      <c r="G208" s="266"/>
    </row>
    <row r="209" spans="1:7" s="46" customFormat="1" ht="15.75" customHeight="1">
      <c r="A209" s="265"/>
      <c r="D209" s="46" t="s">
        <v>7</v>
      </c>
      <c r="E209" s="266">
        <v>203</v>
      </c>
      <c r="F209" s="266">
        <v>355</v>
      </c>
      <c r="G209" s="266">
        <v>398</v>
      </c>
    </row>
    <row r="210" spans="1:7" s="46" customFormat="1" ht="15.75" customHeight="1">
      <c r="A210" s="265"/>
      <c r="D210" s="46" t="s">
        <v>8</v>
      </c>
      <c r="E210" s="266">
        <v>157</v>
      </c>
      <c r="F210" s="266">
        <v>188</v>
      </c>
      <c r="G210" s="266">
        <v>223</v>
      </c>
    </row>
    <row r="211" spans="1:7" s="46" customFormat="1" ht="15.75" customHeight="1">
      <c r="A211" s="265"/>
      <c r="E211" s="266"/>
      <c r="F211" s="266"/>
      <c r="G211" s="266"/>
    </row>
    <row r="212" spans="1:7" s="46" customFormat="1" ht="15.75" customHeight="1">
      <c r="A212" s="273">
        <v>16.09</v>
      </c>
      <c r="B212" s="144"/>
      <c r="C212" s="144" t="s">
        <v>69</v>
      </c>
      <c r="D212" s="144"/>
      <c r="E212" s="274"/>
      <c r="F212" s="266"/>
      <c r="G212" s="266"/>
    </row>
    <row r="213" spans="1:7" s="46" customFormat="1" ht="15.75" customHeight="1">
      <c r="A213" s="265"/>
      <c r="D213" s="46" t="s">
        <v>7</v>
      </c>
      <c r="E213" s="266">
        <v>156</v>
      </c>
      <c r="F213" s="266">
        <v>216</v>
      </c>
      <c r="G213" s="266">
        <v>266</v>
      </c>
    </row>
    <row r="214" spans="1:7" s="46" customFormat="1" ht="15.75" customHeight="1">
      <c r="A214" s="265"/>
      <c r="D214" s="46" t="s">
        <v>8</v>
      </c>
      <c r="E214" s="266">
        <v>154</v>
      </c>
      <c r="F214" s="266">
        <v>189</v>
      </c>
      <c r="G214" s="266">
        <v>242</v>
      </c>
    </row>
    <row r="215" spans="1:7" s="46" customFormat="1" ht="15.75" customHeight="1">
      <c r="A215" s="265"/>
      <c r="D215" s="46" t="s">
        <v>25</v>
      </c>
      <c r="E215" s="266">
        <v>131</v>
      </c>
      <c r="F215" s="266">
        <v>180</v>
      </c>
      <c r="G215" s="266">
        <v>240</v>
      </c>
    </row>
    <row r="216" spans="1:7" s="46" customFormat="1" ht="15.75" customHeight="1">
      <c r="A216" s="265"/>
      <c r="E216" s="266"/>
      <c r="F216" s="266"/>
      <c r="G216" s="266"/>
    </row>
    <row r="217" spans="1:7" s="46" customFormat="1" ht="15.75" customHeight="1">
      <c r="A217" s="273">
        <v>16.12</v>
      </c>
      <c r="B217" s="144"/>
      <c r="C217" s="144" t="s">
        <v>70</v>
      </c>
      <c r="D217" s="144"/>
      <c r="E217" s="274"/>
      <c r="F217" s="266"/>
      <c r="G217" s="266"/>
    </row>
    <row r="218" spans="1:7" s="46" customFormat="1" ht="15.75" customHeight="1">
      <c r="A218" s="265"/>
      <c r="D218" s="46" t="s">
        <v>71</v>
      </c>
      <c r="E218" s="266">
        <v>200</v>
      </c>
      <c r="F218" s="266">
        <v>256</v>
      </c>
      <c r="G218" s="266">
        <v>379</v>
      </c>
    </row>
    <row r="219" spans="1:7" s="46" customFormat="1" ht="15.75" customHeight="1">
      <c r="A219" s="265"/>
      <c r="D219" s="46" t="s">
        <v>72</v>
      </c>
      <c r="E219" s="266">
        <v>128</v>
      </c>
      <c r="F219" s="266">
        <v>178</v>
      </c>
      <c r="G219" s="266">
        <v>204</v>
      </c>
    </row>
    <row r="220" spans="1:7" s="46" customFormat="1" ht="15.75" customHeight="1">
      <c r="A220" s="265"/>
      <c r="E220" s="266"/>
      <c r="F220" s="266"/>
      <c r="G220" s="266"/>
    </row>
    <row r="221" spans="1:7" s="46" customFormat="1" ht="15.75" customHeight="1">
      <c r="A221" s="275">
        <v>19</v>
      </c>
      <c r="B221" s="276"/>
      <c r="C221" s="276" t="s">
        <v>73</v>
      </c>
      <c r="D221" s="276"/>
      <c r="E221" s="277"/>
      <c r="F221" s="277"/>
      <c r="G221" s="277"/>
    </row>
    <row r="222" spans="1:7" s="46" customFormat="1" ht="15.75" customHeight="1">
      <c r="A222" s="265"/>
      <c r="D222" s="46" t="s">
        <v>7</v>
      </c>
      <c r="E222" s="266">
        <v>148</v>
      </c>
      <c r="F222" s="266">
        <v>167</v>
      </c>
      <c r="G222" s="266">
        <v>247</v>
      </c>
    </row>
    <row r="223" spans="1:7" s="46" customFormat="1" ht="15.75" customHeight="1">
      <c r="A223" s="265"/>
      <c r="D223" s="46" t="s">
        <v>21</v>
      </c>
      <c r="E223" s="266">
        <v>155</v>
      </c>
      <c r="F223" s="266">
        <v>184</v>
      </c>
      <c r="G223" s="266">
        <v>195</v>
      </c>
    </row>
    <row r="224" spans="1:7" s="46" customFormat="1" ht="15.75" customHeight="1">
      <c r="A224" s="265"/>
      <c r="D224" s="46" t="s">
        <v>8</v>
      </c>
      <c r="E224" s="266">
        <v>123</v>
      </c>
      <c r="F224" s="266">
        <v>186</v>
      </c>
      <c r="G224" s="266">
        <v>312</v>
      </c>
    </row>
    <row r="225" spans="1:7" s="46" customFormat="1" ht="15.75" customHeight="1">
      <c r="A225" s="265"/>
      <c r="E225" s="266"/>
      <c r="F225" s="266"/>
      <c r="G225" s="266"/>
    </row>
    <row r="226" spans="1:7" s="46" customFormat="1" ht="15.75" customHeight="1">
      <c r="A226" s="273">
        <v>19.010000000000002</v>
      </c>
      <c r="B226" s="144"/>
      <c r="C226" s="144" t="s">
        <v>74</v>
      </c>
      <c r="D226" s="144"/>
      <c r="E226" s="274"/>
      <c r="F226" s="266"/>
      <c r="G226" s="266"/>
    </row>
    <row r="227" spans="1:7" s="46" customFormat="1" ht="15.75" customHeight="1">
      <c r="A227" s="265"/>
      <c r="D227" s="46" t="s">
        <v>7</v>
      </c>
      <c r="E227" s="266">
        <v>150</v>
      </c>
      <c r="F227" s="266">
        <v>161</v>
      </c>
      <c r="G227" s="266">
        <v>183</v>
      </c>
    </row>
    <row r="228" spans="1:7" s="46" customFormat="1" ht="15.75" customHeight="1">
      <c r="A228" s="265"/>
      <c r="D228" s="46" t="s">
        <v>8</v>
      </c>
      <c r="E228" s="266">
        <v>87</v>
      </c>
      <c r="F228" s="266">
        <v>127</v>
      </c>
      <c r="G228" s="266">
        <v>226</v>
      </c>
    </row>
    <row r="229" spans="1:7" s="46" customFormat="1" ht="15.75" customHeight="1">
      <c r="A229" s="265"/>
      <c r="E229" s="266"/>
      <c r="F229" s="266"/>
      <c r="G229" s="266"/>
    </row>
    <row r="230" spans="1:7" s="46" customFormat="1" ht="15.75" customHeight="1">
      <c r="A230" s="273">
        <v>19.05</v>
      </c>
      <c r="B230" s="144"/>
      <c r="C230" s="144" t="s">
        <v>75</v>
      </c>
      <c r="D230" s="144"/>
      <c r="E230" s="266"/>
      <c r="F230" s="266"/>
      <c r="G230" s="266"/>
    </row>
    <row r="231" spans="1:7" s="46" customFormat="1" ht="15.75" customHeight="1">
      <c r="A231" s="265"/>
      <c r="D231" s="46" t="s">
        <v>7</v>
      </c>
      <c r="E231" s="266">
        <v>128</v>
      </c>
      <c r="F231" s="266">
        <v>139</v>
      </c>
      <c r="G231" s="266">
        <v>165</v>
      </c>
    </row>
    <row r="232" spans="1:7" s="46" customFormat="1" ht="15.75" customHeight="1">
      <c r="A232" s="265"/>
      <c r="E232" s="266"/>
      <c r="F232" s="266"/>
      <c r="G232" s="266"/>
    </row>
    <row r="233" spans="1:7" s="46" customFormat="1" ht="15.75" customHeight="1">
      <c r="A233" s="273">
        <v>19.07</v>
      </c>
      <c r="B233" s="144"/>
      <c r="C233" s="144" t="s">
        <v>76</v>
      </c>
      <c r="D233" s="144"/>
      <c r="E233" s="274"/>
      <c r="F233" s="266"/>
      <c r="G233" s="266"/>
    </row>
    <row r="234" spans="1:7" s="46" customFormat="1" ht="15.75" customHeight="1">
      <c r="A234" s="265"/>
      <c r="D234" s="46" t="s">
        <v>7</v>
      </c>
      <c r="E234" s="266">
        <v>153</v>
      </c>
      <c r="F234" s="266">
        <v>229</v>
      </c>
      <c r="G234" s="266">
        <v>267</v>
      </c>
    </row>
    <row r="235" spans="1:7" s="46" customFormat="1" ht="15.75" customHeight="1">
      <c r="A235" s="265"/>
      <c r="D235" s="46" t="s">
        <v>8</v>
      </c>
      <c r="E235" s="266">
        <v>136</v>
      </c>
      <c r="F235" s="266">
        <v>207</v>
      </c>
      <c r="G235" s="266">
        <v>495</v>
      </c>
    </row>
    <row r="236" spans="1:7" s="46" customFormat="1" ht="15.75" customHeight="1">
      <c r="A236" s="265"/>
      <c r="E236" s="266"/>
      <c r="F236" s="266"/>
      <c r="G236" s="266"/>
    </row>
    <row r="237" spans="1:7" s="46" customFormat="1" ht="15.75" customHeight="1">
      <c r="A237" s="273">
        <v>19.09</v>
      </c>
      <c r="B237" s="144"/>
      <c r="C237" s="144" t="s">
        <v>77</v>
      </c>
      <c r="E237" s="266"/>
      <c r="F237" s="266"/>
      <c r="G237" s="266"/>
    </row>
    <row r="238" spans="1:7" s="46" customFormat="1" ht="15.75" customHeight="1">
      <c r="A238" s="265"/>
      <c r="D238" s="46" t="s">
        <v>7</v>
      </c>
      <c r="E238" s="266">
        <v>213</v>
      </c>
      <c r="F238" s="266">
        <v>226</v>
      </c>
      <c r="G238" s="266">
        <v>367</v>
      </c>
    </row>
    <row r="239" spans="1:7" s="46" customFormat="1" ht="15.75" customHeight="1">
      <c r="A239" s="265"/>
      <c r="E239" s="266"/>
      <c r="F239" s="266"/>
      <c r="G239" s="266"/>
    </row>
    <row r="240" spans="1:7" s="46" customFormat="1" ht="15.75" customHeight="1">
      <c r="A240" s="275">
        <v>22</v>
      </c>
      <c r="B240" s="276"/>
      <c r="C240" s="276" t="s">
        <v>78</v>
      </c>
      <c r="D240" s="276"/>
      <c r="E240" s="277"/>
      <c r="F240" s="277"/>
      <c r="G240" s="277"/>
    </row>
    <row r="241" spans="1:7" s="46" customFormat="1" ht="15.75" customHeight="1">
      <c r="A241" s="265"/>
      <c r="D241" s="46" t="s">
        <v>7</v>
      </c>
      <c r="E241" s="266">
        <v>477</v>
      </c>
      <c r="F241" s="266">
        <v>623</v>
      </c>
      <c r="G241" s="266">
        <v>790</v>
      </c>
    </row>
    <row r="242" spans="1:7" s="46" customFormat="1" ht="15.75" customHeight="1">
      <c r="A242" s="265"/>
      <c r="D242" s="46" t="s">
        <v>8</v>
      </c>
      <c r="E242" s="266">
        <v>145</v>
      </c>
      <c r="F242" s="266">
        <v>289</v>
      </c>
      <c r="G242" s="266">
        <v>489</v>
      </c>
    </row>
    <row r="243" spans="1:7" s="46" customFormat="1" ht="15.75" customHeight="1">
      <c r="A243" s="265"/>
      <c r="E243" s="266"/>
      <c r="F243" s="266"/>
      <c r="G243" s="266"/>
    </row>
    <row r="244" spans="1:7" s="46" customFormat="1" ht="15.75" customHeight="1">
      <c r="A244" s="273">
        <v>22.01</v>
      </c>
      <c r="B244" s="144"/>
      <c r="C244" s="144" t="s">
        <v>79</v>
      </c>
      <c r="E244" s="266"/>
      <c r="F244" s="266"/>
      <c r="G244" s="266"/>
    </row>
    <row r="245" spans="1:7" s="46" customFormat="1" ht="15.75" customHeight="1">
      <c r="A245" s="265"/>
      <c r="D245" s="46" t="s">
        <v>7</v>
      </c>
      <c r="E245" s="266">
        <v>518</v>
      </c>
      <c r="F245" s="266">
        <v>625</v>
      </c>
      <c r="G245" s="266">
        <v>796</v>
      </c>
    </row>
    <row r="246" spans="1:7" s="46" customFormat="1" ht="15.75" customHeight="1">
      <c r="A246" s="265"/>
      <c r="D246" s="46" t="s">
        <v>8</v>
      </c>
      <c r="E246" s="266">
        <v>158</v>
      </c>
      <c r="F246" s="266">
        <v>471</v>
      </c>
      <c r="G246" s="266">
        <v>505</v>
      </c>
    </row>
    <row r="247" spans="1:7" s="46" customFormat="1" ht="15.75" customHeight="1">
      <c r="A247" s="265"/>
      <c r="E247" s="266"/>
      <c r="F247" s="266"/>
      <c r="G247" s="266"/>
    </row>
    <row r="248" spans="1:7" s="46" customFormat="1" ht="15.75" customHeight="1">
      <c r="A248" s="275">
        <v>23</v>
      </c>
      <c r="B248" s="276"/>
      <c r="C248" s="276" t="s">
        <v>80</v>
      </c>
      <c r="D248" s="276"/>
      <c r="E248" s="277"/>
      <c r="F248" s="277"/>
      <c r="G248" s="277"/>
    </row>
    <row r="249" spans="1:7" s="46" customFormat="1" ht="15.75" customHeight="1">
      <c r="A249" s="265"/>
      <c r="D249" s="46" t="s">
        <v>7</v>
      </c>
      <c r="E249" s="266">
        <v>151</v>
      </c>
      <c r="F249" s="266">
        <v>188</v>
      </c>
      <c r="G249" s="266">
        <v>241</v>
      </c>
    </row>
    <row r="250" spans="1:7" s="46" customFormat="1" ht="15.75" customHeight="1">
      <c r="A250" s="265"/>
      <c r="D250" s="46" t="s">
        <v>21</v>
      </c>
      <c r="E250" s="266">
        <v>138</v>
      </c>
      <c r="F250" s="266">
        <v>171</v>
      </c>
      <c r="G250" s="266">
        <v>257</v>
      </c>
    </row>
    <row r="251" spans="1:7" s="46" customFormat="1" ht="15.75" customHeight="1">
      <c r="A251" s="265"/>
      <c r="D251" s="46" t="s">
        <v>8</v>
      </c>
      <c r="E251" s="266">
        <v>155</v>
      </c>
      <c r="F251" s="266">
        <v>193</v>
      </c>
      <c r="G251" s="266">
        <v>229</v>
      </c>
    </row>
    <row r="252" spans="1:7" s="46" customFormat="1" ht="15.75" customHeight="1">
      <c r="A252" s="265"/>
      <c r="D252" s="46" t="s">
        <v>25</v>
      </c>
      <c r="E252" s="266">
        <v>140</v>
      </c>
      <c r="F252" s="266">
        <v>174</v>
      </c>
      <c r="G252" s="266">
        <v>246</v>
      </c>
    </row>
    <row r="253" spans="1:7" s="46" customFormat="1" ht="15.75" customHeight="1">
      <c r="A253" s="265"/>
      <c r="E253" s="266"/>
      <c r="F253" s="266"/>
      <c r="G253" s="266"/>
    </row>
    <row r="254" spans="1:7" s="46" customFormat="1" ht="15.75" customHeight="1">
      <c r="A254" s="273">
        <v>23.01</v>
      </c>
      <c r="B254" s="144"/>
      <c r="C254" s="144" t="s">
        <v>81</v>
      </c>
      <c r="D254" s="144"/>
      <c r="E254" s="274"/>
      <c r="F254" s="274"/>
      <c r="G254" s="274"/>
    </row>
    <row r="255" spans="1:7" s="46" customFormat="1" ht="15.75" customHeight="1">
      <c r="A255" s="265"/>
      <c r="D255" s="46" t="s">
        <v>7</v>
      </c>
      <c r="E255" s="266">
        <v>159</v>
      </c>
      <c r="F255" s="266">
        <v>193</v>
      </c>
      <c r="G255" s="266">
        <v>248</v>
      </c>
    </row>
    <row r="256" spans="1:7" s="46" customFormat="1" ht="15.75" customHeight="1">
      <c r="A256" s="265"/>
      <c r="D256" s="46" t="s">
        <v>21</v>
      </c>
      <c r="E256" s="266">
        <v>153</v>
      </c>
      <c r="F256" s="266">
        <v>181</v>
      </c>
      <c r="G256" s="266">
        <v>257</v>
      </c>
    </row>
    <row r="257" spans="1:7" s="46" customFormat="1" ht="15.75" customHeight="1">
      <c r="A257" s="265"/>
      <c r="D257" s="46" t="s">
        <v>8</v>
      </c>
      <c r="E257" s="266">
        <v>155</v>
      </c>
      <c r="F257" s="266">
        <v>191</v>
      </c>
      <c r="G257" s="266">
        <v>228</v>
      </c>
    </row>
    <row r="258" spans="1:7" s="46" customFormat="1" ht="15.75" customHeight="1">
      <c r="A258" s="265"/>
      <c r="D258" s="46" t="s">
        <v>25</v>
      </c>
      <c r="E258" s="266">
        <v>141</v>
      </c>
      <c r="F258" s="266">
        <v>178</v>
      </c>
      <c r="G258" s="266">
        <v>245</v>
      </c>
    </row>
    <row r="259" spans="1:7" s="46" customFormat="1" ht="15.75" customHeight="1">
      <c r="A259" s="265"/>
      <c r="E259" s="266"/>
      <c r="F259" s="266"/>
      <c r="G259" s="266"/>
    </row>
    <row r="260" spans="1:7" s="46" customFormat="1" ht="15.75" customHeight="1">
      <c r="A260" s="273">
        <v>23.13</v>
      </c>
      <c r="B260" s="144"/>
      <c r="C260" s="144" t="s">
        <v>82</v>
      </c>
      <c r="D260" s="144"/>
      <c r="E260" s="274"/>
      <c r="F260" s="274"/>
      <c r="G260" s="274"/>
    </row>
    <row r="261" spans="1:7" s="46" customFormat="1" ht="15.75" customHeight="1">
      <c r="A261" s="265"/>
      <c r="D261" s="46" t="s">
        <v>7</v>
      </c>
      <c r="E261" s="266">
        <v>118</v>
      </c>
      <c r="F261" s="266">
        <v>139</v>
      </c>
      <c r="G261" s="266">
        <v>226</v>
      </c>
    </row>
    <row r="262" spans="1:7" s="46" customFormat="1" ht="15.75" customHeight="1">
      <c r="A262" s="265"/>
      <c r="D262" s="46" t="s">
        <v>8</v>
      </c>
      <c r="E262" s="266">
        <v>164</v>
      </c>
      <c r="F262" s="266">
        <v>199</v>
      </c>
      <c r="G262" s="266">
        <v>245</v>
      </c>
    </row>
    <row r="263" spans="1:7" s="46" customFormat="1" ht="15.75" customHeight="1">
      <c r="A263" s="265"/>
      <c r="E263" s="266"/>
      <c r="F263" s="266"/>
      <c r="G263" s="266"/>
    </row>
    <row r="264" spans="1:7" s="46" customFormat="1" ht="15.75" customHeight="1">
      <c r="A264" s="275">
        <v>24</v>
      </c>
      <c r="B264" s="276"/>
      <c r="C264" s="276" t="s">
        <v>83</v>
      </c>
      <c r="D264" s="276"/>
      <c r="E264" s="277"/>
      <c r="F264" s="277"/>
      <c r="G264" s="277"/>
    </row>
    <row r="265" spans="1:7" s="46" customFormat="1" ht="15.75" customHeight="1">
      <c r="A265" s="265"/>
      <c r="D265" s="46" t="s">
        <v>7</v>
      </c>
      <c r="E265" s="266">
        <v>143</v>
      </c>
      <c r="F265" s="266">
        <v>186</v>
      </c>
      <c r="G265" s="266">
        <v>274</v>
      </c>
    </row>
    <row r="266" spans="1:7" s="46" customFormat="1" ht="15.75" customHeight="1">
      <c r="A266" s="265"/>
      <c r="D266" s="46" t="s">
        <v>8</v>
      </c>
      <c r="E266" s="266">
        <v>148</v>
      </c>
      <c r="F266" s="266">
        <v>182</v>
      </c>
      <c r="G266" s="266">
        <v>277</v>
      </c>
    </row>
    <row r="267" spans="1:7" s="46" customFormat="1" ht="15.75" customHeight="1">
      <c r="A267" s="265"/>
      <c r="D267" s="46" t="s">
        <v>25</v>
      </c>
      <c r="E267" s="266">
        <v>112</v>
      </c>
      <c r="F267" s="266">
        <v>203</v>
      </c>
      <c r="G267" s="266">
        <v>235</v>
      </c>
    </row>
    <row r="268" spans="1:7" s="46" customFormat="1" ht="15.75" customHeight="1">
      <c r="A268" s="265"/>
      <c r="E268" s="266"/>
      <c r="F268" s="266"/>
      <c r="G268" s="266"/>
    </row>
    <row r="269" spans="1:7" s="46" customFormat="1" ht="15.75" customHeight="1">
      <c r="A269" s="273">
        <v>24.01</v>
      </c>
      <c r="B269" s="144"/>
      <c r="C269" s="144" t="s">
        <v>84</v>
      </c>
      <c r="D269" s="144"/>
      <c r="E269" s="274"/>
      <c r="F269" s="274"/>
      <c r="G269" s="274"/>
    </row>
    <row r="270" spans="1:7" s="46" customFormat="1" ht="15.75" customHeight="1">
      <c r="A270" s="265"/>
      <c r="D270" s="46" t="s">
        <v>7</v>
      </c>
      <c r="E270" s="266">
        <v>143</v>
      </c>
      <c r="F270" s="266">
        <v>186</v>
      </c>
      <c r="G270" s="266">
        <v>274</v>
      </c>
    </row>
    <row r="271" spans="1:7" s="46" customFormat="1" ht="15.75" customHeight="1">
      <c r="A271" s="265"/>
      <c r="D271" s="46" t="s">
        <v>8</v>
      </c>
      <c r="E271" s="266">
        <v>148</v>
      </c>
      <c r="F271" s="266">
        <v>182</v>
      </c>
      <c r="G271" s="266">
        <v>277</v>
      </c>
    </row>
    <row r="272" spans="1:7" s="46" customFormat="1" ht="15.75" customHeight="1">
      <c r="A272" s="265"/>
      <c r="D272" s="46" t="s">
        <v>25</v>
      </c>
      <c r="E272" s="266">
        <v>112</v>
      </c>
      <c r="F272" s="266">
        <v>203</v>
      </c>
      <c r="G272" s="266">
        <v>235</v>
      </c>
    </row>
    <row r="273" spans="1:7" s="46" customFormat="1" ht="15.75" customHeight="1">
      <c r="A273" s="265"/>
      <c r="E273" s="266"/>
      <c r="F273" s="266"/>
      <c r="G273" s="266"/>
    </row>
    <row r="274" spans="1:7" s="46" customFormat="1" ht="15.75" customHeight="1">
      <c r="A274" s="275">
        <v>25</v>
      </c>
      <c r="B274" s="276"/>
      <c r="C274" s="276" t="s">
        <v>85</v>
      </c>
      <c r="D274" s="276"/>
      <c r="E274" s="277"/>
      <c r="F274" s="277"/>
      <c r="G274" s="277"/>
    </row>
    <row r="275" spans="1:7" s="46" customFormat="1" ht="15.75" customHeight="1">
      <c r="A275" s="265"/>
      <c r="D275" s="46" t="s">
        <v>7</v>
      </c>
      <c r="E275" s="266">
        <v>494</v>
      </c>
      <c r="F275" s="266">
        <v>527</v>
      </c>
      <c r="G275" s="266">
        <v>579</v>
      </c>
    </row>
    <row r="276" spans="1:7" s="46" customFormat="1" ht="15.75" customHeight="1">
      <c r="A276" s="265"/>
      <c r="D276" s="46" t="s">
        <v>8</v>
      </c>
      <c r="E276" s="266">
        <v>231</v>
      </c>
      <c r="F276" s="266">
        <v>291</v>
      </c>
      <c r="G276" s="266">
        <v>317</v>
      </c>
    </row>
    <row r="277" spans="1:7" s="46" customFormat="1" ht="15.75" customHeight="1">
      <c r="A277" s="265"/>
      <c r="E277" s="266"/>
      <c r="F277" s="266"/>
      <c r="G277" s="266"/>
    </row>
    <row r="278" spans="1:7" s="46" customFormat="1" ht="15.75" customHeight="1">
      <c r="A278" s="273">
        <v>25.01</v>
      </c>
      <c r="B278" s="144"/>
      <c r="C278" s="144" t="s">
        <v>86</v>
      </c>
      <c r="D278" s="144"/>
      <c r="E278" s="274"/>
      <c r="F278" s="274"/>
      <c r="G278" s="274"/>
    </row>
    <row r="279" spans="1:7" s="46" customFormat="1" ht="15.75" customHeight="1">
      <c r="A279" s="265"/>
      <c r="D279" s="46" t="s">
        <v>7</v>
      </c>
      <c r="E279" s="266">
        <v>494</v>
      </c>
      <c r="F279" s="266">
        <v>527</v>
      </c>
      <c r="G279" s="266">
        <v>579</v>
      </c>
    </row>
    <row r="280" spans="1:7" s="46" customFormat="1" ht="15.75" customHeight="1">
      <c r="A280" s="265"/>
      <c r="D280" s="46" t="s">
        <v>8</v>
      </c>
      <c r="E280" s="266">
        <v>231</v>
      </c>
      <c r="F280" s="266">
        <v>291</v>
      </c>
      <c r="G280" s="266">
        <v>317</v>
      </c>
    </row>
    <row r="281" spans="1:7" s="46" customFormat="1" ht="15.75" customHeight="1">
      <c r="A281" s="265"/>
      <c r="E281" s="266"/>
      <c r="F281" s="266"/>
      <c r="G281" s="266"/>
    </row>
    <row r="282" spans="1:7" s="46" customFormat="1" ht="15.75" customHeight="1">
      <c r="A282" s="275">
        <v>26</v>
      </c>
      <c r="B282" s="276"/>
      <c r="C282" s="276" t="s">
        <v>87</v>
      </c>
      <c r="D282" s="276"/>
      <c r="E282" s="277"/>
      <c r="F282" s="277"/>
      <c r="G282" s="277"/>
    </row>
    <row r="283" spans="1:7" s="46" customFormat="1" ht="15.75" customHeight="1">
      <c r="A283" s="265"/>
      <c r="D283" s="46" t="s">
        <v>7</v>
      </c>
      <c r="E283" s="266">
        <v>211</v>
      </c>
      <c r="F283" s="266">
        <v>284</v>
      </c>
      <c r="G283" s="266">
        <v>376</v>
      </c>
    </row>
    <row r="284" spans="1:7" s="46" customFormat="1" ht="15.75" customHeight="1">
      <c r="A284" s="265"/>
      <c r="D284" s="46" t="s">
        <v>21</v>
      </c>
      <c r="E284" s="266">
        <v>190</v>
      </c>
      <c r="F284" s="266">
        <v>231</v>
      </c>
      <c r="G284" s="266">
        <v>299</v>
      </c>
    </row>
    <row r="285" spans="1:7" s="46" customFormat="1" ht="15.75" customHeight="1">
      <c r="A285" s="265"/>
      <c r="D285" s="46" t="s">
        <v>8</v>
      </c>
      <c r="E285" s="266">
        <v>161</v>
      </c>
      <c r="F285" s="266">
        <v>208</v>
      </c>
      <c r="G285" s="266">
        <v>250</v>
      </c>
    </row>
    <row r="286" spans="1:7" s="46" customFormat="1" ht="15.75" customHeight="1">
      <c r="A286" s="265"/>
      <c r="D286" s="46" t="s">
        <v>25</v>
      </c>
      <c r="E286" s="266">
        <v>163</v>
      </c>
      <c r="F286" s="266">
        <v>216</v>
      </c>
      <c r="G286" s="266">
        <v>268</v>
      </c>
    </row>
    <row r="287" spans="1:7" s="46" customFormat="1" ht="15.75" customHeight="1">
      <c r="A287" s="265"/>
      <c r="E287" s="266"/>
      <c r="F287" s="266"/>
      <c r="G287" s="266"/>
    </row>
    <row r="288" spans="1:7" s="46" customFormat="1" ht="15.75" customHeight="1">
      <c r="A288" s="273">
        <v>26.01</v>
      </c>
      <c r="B288" s="144"/>
      <c r="C288" s="144" t="s">
        <v>88</v>
      </c>
      <c r="E288" s="266"/>
      <c r="F288" s="266"/>
      <c r="G288" s="266"/>
    </row>
    <row r="289" spans="1:7" s="46" customFormat="1" ht="15.75" customHeight="1">
      <c r="A289" s="265"/>
      <c r="D289" s="46" t="s">
        <v>7</v>
      </c>
      <c r="E289" s="266">
        <v>172</v>
      </c>
      <c r="F289" s="266">
        <v>225</v>
      </c>
      <c r="G289" s="266">
        <v>293</v>
      </c>
    </row>
    <row r="290" spans="1:7" s="46" customFormat="1" ht="15.75" customHeight="1">
      <c r="A290" s="265"/>
      <c r="D290" s="46" t="s">
        <v>21</v>
      </c>
      <c r="E290" s="266">
        <v>192</v>
      </c>
      <c r="F290" s="266">
        <v>228</v>
      </c>
      <c r="G290" s="266">
        <v>266</v>
      </c>
    </row>
    <row r="291" spans="1:7" s="46" customFormat="1" ht="15.75" customHeight="1">
      <c r="A291" s="265"/>
      <c r="D291" s="46" t="s">
        <v>8</v>
      </c>
      <c r="E291" s="266">
        <v>161</v>
      </c>
      <c r="F291" s="266">
        <v>198</v>
      </c>
      <c r="G291" s="266">
        <v>243</v>
      </c>
    </row>
    <row r="292" spans="1:7" s="46" customFormat="1" ht="15.75" customHeight="1">
      <c r="A292" s="265"/>
      <c r="D292" s="46" t="s">
        <v>25</v>
      </c>
      <c r="E292" s="266">
        <v>163</v>
      </c>
      <c r="F292" s="266">
        <v>216</v>
      </c>
      <c r="G292" s="266">
        <v>268</v>
      </c>
    </row>
    <row r="293" spans="1:7" s="46" customFormat="1" ht="15.75" customHeight="1">
      <c r="A293" s="265"/>
      <c r="E293" s="266"/>
      <c r="F293" s="266"/>
      <c r="G293" s="266"/>
    </row>
    <row r="294" spans="1:7" s="46" customFormat="1" ht="15.75" customHeight="1">
      <c r="A294" s="273">
        <v>26.02</v>
      </c>
      <c r="B294" s="144"/>
      <c r="C294" s="144" t="s">
        <v>89</v>
      </c>
      <c r="D294" s="144"/>
      <c r="E294" s="266"/>
      <c r="F294" s="266"/>
      <c r="G294" s="266"/>
    </row>
    <row r="295" spans="1:7" s="46" customFormat="1" ht="15.75" customHeight="1">
      <c r="A295" s="265"/>
      <c r="D295" s="46" t="s">
        <v>7</v>
      </c>
      <c r="E295" s="266">
        <v>217</v>
      </c>
      <c r="F295" s="266">
        <v>275</v>
      </c>
      <c r="G295" s="266">
        <v>403</v>
      </c>
    </row>
    <row r="296" spans="1:7" s="46" customFormat="1" ht="15.75" customHeight="1">
      <c r="A296" s="265"/>
      <c r="E296" s="266"/>
      <c r="F296" s="266"/>
      <c r="G296" s="266"/>
    </row>
    <row r="297" spans="1:7" s="46" customFormat="1" ht="15.75" customHeight="1">
      <c r="A297" s="273">
        <v>26.03</v>
      </c>
      <c r="B297" s="144"/>
      <c r="C297" s="144" t="s">
        <v>90</v>
      </c>
      <c r="E297" s="266"/>
      <c r="F297" s="266"/>
      <c r="G297" s="266"/>
    </row>
    <row r="298" spans="1:7" s="46" customFormat="1" ht="15.75" customHeight="1">
      <c r="A298" s="265"/>
      <c r="D298" s="46" t="s">
        <v>7</v>
      </c>
      <c r="E298" s="266">
        <v>269</v>
      </c>
      <c r="F298" s="266">
        <v>370</v>
      </c>
      <c r="G298" s="266">
        <v>614</v>
      </c>
    </row>
    <row r="299" spans="1:7" s="46" customFormat="1" ht="15.75" customHeight="1">
      <c r="A299" s="265"/>
      <c r="E299" s="266"/>
      <c r="F299" s="266"/>
      <c r="G299" s="266"/>
    </row>
    <row r="300" spans="1:7" s="46" customFormat="1" ht="15.75" customHeight="1">
      <c r="A300" s="273">
        <v>26.04</v>
      </c>
      <c r="B300" s="144"/>
      <c r="C300" s="144" t="s">
        <v>91</v>
      </c>
      <c r="D300" s="144"/>
      <c r="E300" s="266"/>
      <c r="F300" s="266"/>
      <c r="G300" s="266"/>
    </row>
    <row r="301" spans="1:7" s="46" customFormat="1" ht="15.75" customHeight="1">
      <c r="A301" s="265"/>
      <c r="D301" s="46" t="s">
        <v>7</v>
      </c>
      <c r="E301" s="266">
        <v>236</v>
      </c>
      <c r="F301" s="266">
        <v>462</v>
      </c>
      <c r="G301" s="266">
        <v>1018</v>
      </c>
    </row>
    <row r="302" spans="1:7" s="46" customFormat="1" ht="15.75" customHeight="1">
      <c r="A302" s="265"/>
      <c r="E302" s="266"/>
      <c r="F302" s="266"/>
      <c r="G302" s="266"/>
    </row>
    <row r="303" spans="1:7" s="46" customFormat="1" ht="15.75" customHeight="1">
      <c r="A303" s="273">
        <v>26.05</v>
      </c>
      <c r="B303" s="144"/>
      <c r="C303" s="144" t="s">
        <v>92</v>
      </c>
      <c r="D303" s="144"/>
      <c r="E303" s="266"/>
      <c r="F303" s="266"/>
      <c r="G303" s="266"/>
    </row>
    <row r="304" spans="1:7" s="46" customFormat="1" ht="15.75" customHeight="1">
      <c r="A304" s="265"/>
      <c r="D304" s="46" t="s">
        <v>7</v>
      </c>
      <c r="E304" s="266">
        <v>250</v>
      </c>
      <c r="F304" s="266">
        <v>309</v>
      </c>
      <c r="G304" s="266">
        <v>415</v>
      </c>
    </row>
    <row r="305" spans="1:7" s="46" customFormat="1" ht="15.75" customHeight="1">
      <c r="A305" s="265"/>
      <c r="E305" s="266"/>
      <c r="F305" s="266"/>
      <c r="G305" s="266"/>
    </row>
    <row r="306" spans="1:7" s="46" customFormat="1" ht="15.75" customHeight="1">
      <c r="A306" s="273">
        <v>26.07</v>
      </c>
      <c r="B306" s="144"/>
      <c r="C306" s="144" t="s">
        <v>93</v>
      </c>
      <c r="E306" s="266"/>
      <c r="F306" s="266"/>
      <c r="G306" s="266"/>
    </row>
    <row r="307" spans="1:7" s="46" customFormat="1" ht="15.75" customHeight="1">
      <c r="A307" s="265"/>
      <c r="D307" s="46" t="s">
        <v>7</v>
      </c>
      <c r="E307" s="266">
        <v>184</v>
      </c>
      <c r="F307" s="266">
        <v>265</v>
      </c>
      <c r="G307" s="266">
        <v>375</v>
      </c>
    </row>
    <row r="308" spans="1:7" s="46" customFormat="1" ht="15.75" customHeight="1">
      <c r="A308" s="265"/>
      <c r="E308" s="266"/>
      <c r="F308" s="266"/>
      <c r="G308" s="266"/>
    </row>
    <row r="309" spans="1:7" s="46" customFormat="1" ht="15.75" customHeight="1">
      <c r="A309" s="273">
        <v>26.09</v>
      </c>
      <c r="B309" s="144"/>
      <c r="C309" s="144" t="s">
        <v>94</v>
      </c>
      <c r="D309" s="144"/>
      <c r="E309" s="266"/>
      <c r="F309" s="266"/>
      <c r="G309" s="266"/>
    </row>
    <row r="310" spans="1:7" s="46" customFormat="1" ht="15.75" customHeight="1">
      <c r="A310" s="265"/>
      <c r="D310" s="46" t="s">
        <v>7</v>
      </c>
      <c r="E310" s="266">
        <v>202</v>
      </c>
      <c r="F310" s="266">
        <v>320</v>
      </c>
      <c r="G310" s="266">
        <v>478</v>
      </c>
    </row>
    <row r="311" spans="1:7" s="46" customFormat="1" ht="15.75" customHeight="1">
      <c r="A311" s="265"/>
      <c r="D311" s="46" t="s">
        <v>8</v>
      </c>
      <c r="E311" s="266">
        <v>184</v>
      </c>
      <c r="F311" s="266">
        <v>215</v>
      </c>
      <c r="G311" s="266">
        <v>359</v>
      </c>
    </row>
    <row r="312" spans="1:7" s="46" customFormat="1" ht="15.75" customHeight="1">
      <c r="A312" s="265"/>
      <c r="E312" s="266"/>
      <c r="F312" s="266"/>
      <c r="G312" s="266"/>
    </row>
    <row r="313" spans="1:7" s="46" customFormat="1" ht="15.75" customHeight="1">
      <c r="A313" s="273">
        <v>26.13</v>
      </c>
      <c r="B313" s="144"/>
      <c r="C313" s="144" t="s">
        <v>95</v>
      </c>
      <c r="D313" s="144"/>
      <c r="E313" s="266"/>
      <c r="F313" s="266"/>
      <c r="G313" s="266"/>
    </row>
    <row r="314" spans="1:7" s="46" customFormat="1" ht="15.75" customHeight="1">
      <c r="A314" s="265"/>
      <c r="D314" s="46" t="s">
        <v>7</v>
      </c>
      <c r="E314" s="266">
        <v>304</v>
      </c>
      <c r="F314" s="266">
        <v>365</v>
      </c>
      <c r="G314" s="266">
        <v>827</v>
      </c>
    </row>
    <row r="315" spans="1:7" s="46" customFormat="1" ht="15.75" customHeight="1">
      <c r="A315" s="265"/>
      <c r="E315" s="266"/>
      <c r="F315" s="266"/>
      <c r="G315" s="266"/>
    </row>
    <row r="316" spans="1:7" s="46" customFormat="1" ht="15.75" customHeight="1">
      <c r="A316" s="275">
        <v>27</v>
      </c>
      <c r="B316" s="276"/>
      <c r="C316" s="276" t="s">
        <v>96</v>
      </c>
      <c r="D316" s="276"/>
      <c r="E316" s="277"/>
      <c r="F316" s="277"/>
      <c r="G316" s="277"/>
    </row>
    <row r="317" spans="1:7" s="46" customFormat="1" ht="15.75" customHeight="1">
      <c r="A317" s="265"/>
      <c r="D317" s="46" t="s">
        <v>7</v>
      </c>
      <c r="E317" s="266">
        <v>137</v>
      </c>
      <c r="F317" s="266">
        <v>166</v>
      </c>
      <c r="G317" s="266">
        <v>208</v>
      </c>
    </row>
    <row r="318" spans="1:7" s="46" customFormat="1" ht="15.75" customHeight="1">
      <c r="A318" s="265"/>
      <c r="D318" s="46" t="s">
        <v>21</v>
      </c>
      <c r="E318" s="266">
        <v>121</v>
      </c>
      <c r="F318" s="266">
        <v>160</v>
      </c>
      <c r="G318" s="266">
        <v>215</v>
      </c>
    </row>
    <row r="319" spans="1:7" s="46" customFormat="1" ht="15.75" customHeight="1">
      <c r="A319" s="265"/>
      <c r="D319" s="46" t="s">
        <v>8</v>
      </c>
      <c r="E319" s="266">
        <v>128</v>
      </c>
      <c r="F319" s="266">
        <v>152</v>
      </c>
      <c r="G319" s="266">
        <v>177</v>
      </c>
    </row>
    <row r="320" spans="1:7" s="46" customFormat="1" ht="15.75" customHeight="1">
      <c r="A320" s="265"/>
      <c r="D320" s="46" t="s">
        <v>25</v>
      </c>
      <c r="E320" s="266">
        <v>116</v>
      </c>
      <c r="F320" s="266">
        <v>134</v>
      </c>
      <c r="G320" s="266">
        <v>183</v>
      </c>
    </row>
    <row r="321" spans="1:7" s="46" customFormat="1" ht="15.75" customHeight="1">
      <c r="A321" s="265"/>
      <c r="E321" s="266"/>
      <c r="F321" s="266"/>
      <c r="G321" s="266"/>
    </row>
    <row r="322" spans="1:7" s="46" customFormat="1" ht="15.75" customHeight="1">
      <c r="A322" s="273">
        <v>27.01</v>
      </c>
      <c r="B322" s="144"/>
      <c r="C322" s="144" t="s">
        <v>97</v>
      </c>
      <c r="E322" s="266"/>
      <c r="F322" s="266"/>
      <c r="G322" s="266"/>
    </row>
    <row r="323" spans="1:7" s="46" customFormat="1" ht="15.75" customHeight="1">
      <c r="A323" s="265"/>
      <c r="D323" s="46" t="s">
        <v>7</v>
      </c>
      <c r="E323" s="266">
        <v>128</v>
      </c>
      <c r="F323" s="266">
        <v>162</v>
      </c>
      <c r="G323" s="266">
        <v>195</v>
      </c>
    </row>
    <row r="324" spans="1:7" s="46" customFormat="1" ht="15.75" customHeight="1">
      <c r="A324" s="265"/>
      <c r="D324" s="46" t="s">
        <v>21</v>
      </c>
      <c r="E324" s="266">
        <v>121</v>
      </c>
      <c r="F324" s="266">
        <v>160</v>
      </c>
      <c r="G324" s="266">
        <v>215</v>
      </c>
    </row>
    <row r="325" spans="1:7" s="46" customFormat="1" ht="15.75" customHeight="1">
      <c r="A325" s="265"/>
      <c r="D325" s="46" t="s">
        <v>8</v>
      </c>
      <c r="E325" s="266">
        <v>128</v>
      </c>
      <c r="F325" s="266">
        <v>152</v>
      </c>
      <c r="G325" s="266">
        <v>178</v>
      </c>
    </row>
    <row r="326" spans="1:7" s="46" customFormat="1" ht="15.75" customHeight="1">
      <c r="A326" s="265"/>
      <c r="D326" s="46" t="s">
        <v>25</v>
      </c>
      <c r="E326" s="266">
        <v>116</v>
      </c>
      <c r="F326" s="266">
        <v>140</v>
      </c>
      <c r="G326" s="266">
        <v>185</v>
      </c>
    </row>
    <row r="327" spans="1:7" s="46" customFormat="1" ht="15.75" customHeight="1">
      <c r="A327" s="265"/>
      <c r="E327" s="266"/>
      <c r="F327" s="266"/>
      <c r="G327" s="266"/>
    </row>
    <row r="328" spans="1:7" s="46" customFormat="1" ht="15.75" customHeight="1">
      <c r="A328" s="273">
        <v>27.05</v>
      </c>
      <c r="B328" s="144"/>
      <c r="C328" s="144" t="s">
        <v>98</v>
      </c>
      <c r="E328" s="266"/>
      <c r="F328" s="266"/>
      <c r="G328" s="266"/>
    </row>
    <row r="329" spans="1:7" s="46" customFormat="1" ht="15.75" customHeight="1">
      <c r="A329" s="265"/>
      <c r="D329" s="46" t="s">
        <v>7</v>
      </c>
      <c r="E329" s="266">
        <v>148</v>
      </c>
      <c r="F329" s="266">
        <v>191</v>
      </c>
      <c r="G329" s="266">
        <v>269</v>
      </c>
    </row>
    <row r="330" spans="1:7" s="46" customFormat="1" ht="15.75" customHeight="1">
      <c r="A330" s="265"/>
      <c r="E330" s="266"/>
      <c r="F330" s="266"/>
      <c r="G330" s="266"/>
    </row>
    <row r="331" spans="1:7" s="46" customFormat="1" ht="15.75" customHeight="1">
      <c r="A331" s="275">
        <v>30</v>
      </c>
      <c r="B331" s="276"/>
      <c r="C331" s="276" t="s">
        <v>99</v>
      </c>
      <c r="D331" s="276"/>
      <c r="E331" s="277"/>
      <c r="F331" s="277"/>
      <c r="G331" s="277"/>
    </row>
    <row r="332" spans="1:7" s="46" customFormat="1" ht="15.75" customHeight="1">
      <c r="A332" s="265"/>
      <c r="D332" s="46" t="s">
        <v>7</v>
      </c>
      <c r="E332" s="266">
        <v>186</v>
      </c>
      <c r="F332" s="266">
        <v>238</v>
      </c>
      <c r="G332" s="266">
        <v>644</v>
      </c>
    </row>
    <row r="333" spans="1:7" s="46" customFormat="1" ht="15.75" customHeight="1">
      <c r="A333" s="265"/>
      <c r="D333" s="46" t="s">
        <v>21</v>
      </c>
      <c r="E333" s="266">
        <v>141</v>
      </c>
      <c r="F333" s="266">
        <v>194</v>
      </c>
      <c r="G333" s="266">
        <v>623</v>
      </c>
    </row>
    <row r="334" spans="1:7" s="46" customFormat="1" ht="15.75" customHeight="1">
      <c r="A334" s="265"/>
      <c r="D334" s="46" t="s">
        <v>8</v>
      </c>
      <c r="E334" s="266">
        <v>118</v>
      </c>
      <c r="F334" s="266">
        <v>222</v>
      </c>
      <c r="G334" s="266">
        <v>299</v>
      </c>
    </row>
    <row r="335" spans="1:7" s="46" customFormat="1" ht="15.75" customHeight="1">
      <c r="A335" s="265"/>
      <c r="D335" s="46" t="s">
        <v>25</v>
      </c>
      <c r="E335" s="266">
        <v>102</v>
      </c>
      <c r="F335" s="266">
        <v>216</v>
      </c>
      <c r="G335" s="266">
        <v>416</v>
      </c>
    </row>
    <row r="336" spans="1:7" s="46" customFormat="1" ht="15.75" customHeight="1">
      <c r="A336" s="265"/>
      <c r="E336" s="266"/>
      <c r="F336" s="266"/>
      <c r="G336" s="266"/>
    </row>
    <row r="337" spans="1:7" s="46" customFormat="1" ht="15.75" customHeight="1">
      <c r="A337" s="273">
        <v>30.19</v>
      </c>
      <c r="B337" s="144"/>
      <c r="C337" s="144" t="s">
        <v>100</v>
      </c>
      <c r="E337" s="266"/>
      <c r="F337" s="266"/>
      <c r="G337" s="266"/>
    </row>
    <row r="338" spans="1:7" s="46" customFormat="1" ht="15.75" customHeight="1">
      <c r="A338" s="265"/>
      <c r="D338" s="46" t="s">
        <v>7</v>
      </c>
      <c r="E338" s="266">
        <v>177</v>
      </c>
      <c r="F338" s="266">
        <v>204</v>
      </c>
      <c r="G338" s="266">
        <v>528</v>
      </c>
    </row>
    <row r="339" spans="1:7" s="46" customFormat="1" ht="15.75" customHeight="1">
      <c r="A339" s="265"/>
      <c r="E339" s="266"/>
      <c r="F339" s="266"/>
      <c r="G339" s="266"/>
    </row>
    <row r="340" spans="1:7" s="46" customFormat="1" ht="15.75" customHeight="1">
      <c r="A340" s="273">
        <v>30.2</v>
      </c>
      <c r="B340" s="144"/>
      <c r="C340" s="144" t="s">
        <v>101</v>
      </c>
      <c r="E340" s="266"/>
      <c r="F340" s="266"/>
      <c r="G340" s="266"/>
    </row>
    <row r="341" spans="1:7" s="46" customFormat="1" ht="15.75" customHeight="1">
      <c r="A341" s="265"/>
      <c r="D341" s="46" t="s">
        <v>8</v>
      </c>
      <c r="E341" s="266">
        <v>86</v>
      </c>
      <c r="F341" s="266">
        <v>189</v>
      </c>
      <c r="G341" s="266">
        <v>342</v>
      </c>
    </row>
    <row r="342" spans="1:7" s="46" customFormat="1" ht="15.75" customHeight="1">
      <c r="A342" s="265"/>
      <c r="E342" s="266"/>
      <c r="F342" s="266"/>
      <c r="G342" s="266"/>
    </row>
    <row r="343" spans="1:7" s="46" customFormat="1" ht="15.75" customHeight="1">
      <c r="A343" s="273">
        <v>30.99</v>
      </c>
      <c r="B343" s="144"/>
      <c r="C343" s="144" t="s">
        <v>102</v>
      </c>
      <c r="D343" s="144"/>
      <c r="E343" s="266"/>
      <c r="F343" s="266"/>
      <c r="G343" s="266"/>
    </row>
    <row r="344" spans="1:7" s="46" customFormat="1" ht="15.75" customHeight="1">
      <c r="A344" s="265"/>
      <c r="D344" s="46" t="s">
        <v>7</v>
      </c>
      <c r="E344" s="266">
        <v>142</v>
      </c>
      <c r="F344" s="266">
        <v>270</v>
      </c>
      <c r="G344" s="266">
        <v>670</v>
      </c>
    </row>
    <row r="345" spans="1:7" s="46" customFormat="1" ht="15.75" customHeight="1">
      <c r="A345" s="265"/>
      <c r="D345" s="46" t="s">
        <v>8</v>
      </c>
      <c r="E345" s="266">
        <v>101</v>
      </c>
      <c r="F345" s="266">
        <v>165</v>
      </c>
      <c r="G345" s="266">
        <v>273</v>
      </c>
    </row>
    <row r="346" spans="1:7" s="46" customFormat="1" ht="15.75" customHeight="1">
      <c r="A346" s="265"/>
      <c r="E346" s="266"/>
      <c r="F346" s="266"/>
      <c r="G346" s="266"/>
    </row>
    <row r="347" spans="1:7" s="46" customFormat="1" ht="15.75" customHeight="1">
      <c r="A347" s="275">
        <v>31</v>
      </c>
      <c r="B347" s="276"/>
      <c r="C347" s="276" t="s">
        <v>103</v>
      </c>
      <c r="D347" s="276"/>
      <c r="E347" s="277"/>
      <c r="F347" s="277"/>
      <c r="G347" s="277"/>
    </row>
    <row r="348" spans="1:7" s="46" customFormat="1" ht="15.75" customHeight="1">
      <c r="A348" s="265"/>
      <c r="D348" s="46" t="s">
        <v>7</v>
      </c>
      <c r="E348" s="266">
        <v>134</v>
      </c>
      <c r="F348" s="266">
        <v>170</v>
      </c>
      <c r="G348" s="266">
        <v>230</v>
      </c>
    </row>
    <row r="349" spans="1:7" s="46" customFormat="1" ht="15.75" customHeight="1">
      <c r="A349" s="265"/>
      <c r="D349" s="46" t="s">
        <v>21</v>
      </c>
      <c r="E349" s="266">
        <v>118</v>
      </c>
      <c r="F349" s="266">
        <v>138</v>
      </c>
      <c r="G349" s="266">
        <v>187</v>
      </c>
    </row>
    <row r="350" spans="1:7" s="46" customFormat="1" ht="15.75" customHeight="1">
      <c r="A350" s="265"/>
      <c r="D350" s="46" t="s">
        <v>8</v>
      </c>
      <c r="E350" s="266">
        <v>130</v>
      </c>
      <c r="F350" s="266">
        <v>174</v>
      </c>
      <c r="G350" s="266">
        <v>214</v>
      </c>
    </row>
    <row r="351" spans="1:7" s="46" customFormat="1" ht="15.75" customHeight="1">
      <c r="A351" s="265"/>
      <c r="D351" s="46" t="s">
        <v>25</v>
      </c>
      <c r="E351" s="266">
        <v>133</v>
      </c>
      <c r="F351" s="266">
        <v>157</v>
      </c>
      <c r="G351" s="266">
        <v>210</v>
      </c>
    </row>
    <row r="352" spans="1:7" s="46" customFormat="1" ht="15.75" customHeight="1">
      <c r="A352" s="265"/>
      <c r="E352" s="266"/>
      <c r="F352" s="266"/>
      <c r="G352" s="266"/>
    </row>
    <row r="353" spans="1:7" s="46" customFormat="1" ht="15.75" customHeight="1">
      <c r="A353" s="273">
        <v>31.01</v>
      </c>
      <c r="B353" s="144"/>
      <c r="C353" s="144" t="s">
        <v>104</v>
      </c>
      <c r="D353" s="144"/>
      <c r="E353" s="266"/>
      <c r="F353" s="266"/>
      <c r="G353" s="266"/>
    </row>
    <row r="354" spans="1:7" s="46" customFormat="1" ht="15.75" customHeight="1">
      <c r="A354" s="265"/>
      <c r="D354" s="46" t="s">
        <v>8</v>
      </c>
      <c r="E354" s="266">
        <v>122</v>
      </c>
      <c r="F354" s="266">
        <v>194</v>
      </c>
      <c r="G354" s="266">
        <v>259</v>
      </c>
    </row>
    <row r="355" spans="1:7" s="46" customFormat="1" ht="15.75" customHeight="1">
      <c r="A355" s="265"/>
      <c r="E355" s="266"/>
      <c r="F355" s="266"/>
      <c r="G355" s="266"/>
    </row>
    <row r="356" spans="1:7" s="46" customFormat="1" ht="15.75" customHeight="1">
      <c r="A356" s="273">
        <v>31.03</v>
      </c>
      <c r="B356" s="144"/>
      <c r="C356" s="144" t="s">
        <v>105</v>
      </c>
      <c r="D356" s="144"/>
      <c r="E356" s="266"/>
      <c r="F356" s="266"/>
      <c r="G356" s="266"/>
    </row>
    <row r="357" spans="1:7" s="46" customFormat="1" ht="15.75" customHeight="1">
      <c r="A357" s="265"/>
      <c r="D357" s="46" t="s">
        <v>8</v>
      </c>
      <c r="E357" s="266">
        <v>191</v>
      </c>
      <c r="F357" s="266">
        <v>218</v>
      </c>
      <c r="G357" s="266">
        <v>298</v>
      </c>
    </row>
    <row r="358" spans="1:7" s="46" customFormat="1" ht="15.75" customHeight="1">
      <c r="A358" s="265"/>
      <c r="E358" s="266"/>
      <c r="F358" s="266"/>
      <c r="G358" s="266"/>
    </row>
    <row r="359" spans="1:7" s="46" customFormat="1" ht="15.75" customHeight="1">
      <c r="A359" s="273">
        <v>31.05</v>
      </c>
      <c r="B359" s="144"/>
      <c r="C359" s="144" t="s">
        <v>106</v>
      </c>
      <c r="D359" s="144"/>
      <c r="E359" s="266"/>
      <c r="F359" s="266"/>
      <c r="G359" s="266"/>
    </row>
    <row r="360" spans="1:7" s="46" customFormat="1" ht="15.75" customHeight="1">
      <c r="A360" s="265"/>
      <c r="D360" s="46" t="s">
        <v>7</v>
      </c>
      <c r="E360" s="266">
        <v>130</v>
      </c>
      <c r="F360" s="266">
        <v>169</v>
      </c>
      <c r="G360" s="266">
        <v>219</v>
      </c>
    </row>
    <row r="361" spans="1:7" s="46" customFormat="1" ht="15.75" customHeight="1">
      <c r="A361" s="265"/>
      <c r="D361" s="46" t="s">
        <v>21</v>
      </c>
      <c r="E361" s="266">
        <v>114</v>
      </c>
      <c r="F361" s="266">
        <v>151</v>
      </c>
      <c r="G361" s="266">
        <v>188</v>
      </c>
    </row>
    <row r="362" spans="1:7" s="46" customFormat="1" ht="15.75" customHeight="1">
      <c r="A362" s="265"/>
      <c r="D362" s="46" t="s">
        <v>8</v>
      </c>
      <c r="E362" s="266">
        <v>121</v>
      </c>
      <c r="F362" s="266">
        <v>168</v>
      </c>
      <c r="G362" s="266">
        <v>204</v>
      </c>
    </row>
    <row r="363" spans="1:7" s="46" customFormat="1" ht="15.75" customHeight="1">
      <c r="A363" s="265"/>
      <c r="D363" s="46" t="s">
        <v>25</v>
      </c>
      <c r="E363" s="266">
        <v>131</v>
      </c>
      <c r="F363" s="266">
        <v>152</v>
      </c>
      <c r="G363" s="266">
        <v>202</v>
      </c>
    </row>
    <row r="364" spans="1:7" s="46" customFormat="1" ht="15.75" customHeight="1">
      <c r="A364" s="265"/>
      <c r="E364" s="266"/>
      <c r="F364" s="266"/>
      <c r="G364" s="266"/>
    </row>
    <row r="365" spans="1:7" s="46" customFormat="1" ht="15.75" customHeight="1">
      <c r="A365" s="275">
        <v>38</v>
      </c>
      <c r="B365" s="276"/>
      <c r="C365" s="276" t="s">
        <v>107</v>
      </c>
      <c r="D365" s="276"/>
      <c r="E365" s="277"/>
      <c r="F365" s="277"/>
      <c r="G365" s="277"/>
    </row>
    <row r="366" spans="1:7" s="46" customFormat="1" ht="15.75" customHeight="1">
      <c r="A366" s="265"/>
      <c r="D366" s="46" t="s">
        <v>7</v>
      </c>
      <c r="E366" s="266">
        <v>134</v>
      </c>
      <c r="F366" s="266">
        <v>195</v>
      </c>
      <c r="G366" s="266">
        <v>258</v>
      </c>
    </row>
    <row r="367" spans="1:7" s="46" customFormat="1" ht="15.75" customHeight="1">
      <c r="A367" s="265"/>
      <c r="D367" s="46" t="s">
        <v>21</v>
      </c>
      <c r="E367" s="266">
        <v>124</v>
      </c>
      <c r="F367" s="266">
        <v>163</v>
      </c>
      <c r="G367" s="266">
        <v>220</v>
      </c>
    </row>
    <row r="368" spans="1:7" s="46" customFormat="1" ht="15.75" customHeight="1">
      <c r="A368" s="265"/>
      <c r="D368" s="46" t="s">
        <v>8</v>
      </c>
      <c r="E368" s="266">
        <v>122</v>
      </c>
      <c r="F368" s="266">
        <v>160</v>
      </c>
      <c r="G368" s="266">
        <v>204</v>
      </c>
    </row>
    <row r="369" spans="1:7" s="46" customFormat="1" ht="15.75" customHeight="1">
      <c r="A369" s="265"/>
      <c r="D369" s="46" t="s">
        <v>25</v>
      </c>
      <c r="E369" s="266">
        <v>126</v>
      </c>
      <c r="F369" s="266">
        <v>189</v>
      </c>
      <c r="G369" s="266">
        <v>288</v>
      </c>
    </row>
    <row r="370" spans="1:7" s="46" customFormat="1" ht="15.75" customHeight="1">
      <c r="A370" s="265"/>
      <c r="E370" s="266"/>
      <c r="F370" s="266"/>
      <c r="G370" s="266"/>
    </row>
    <row r="371" spans="1:7" s="46" customFormat="1" ht="15.75" customHeight="1">
      <c r="A371" s="273">
        <v>38.01</v>
      </c>
      <c r="B371" s="144"/>
      <c r="C371" s="144" t="s">
        <v>108</v>
      </c>
      <c r="E371" s="266"/>
      <c r="F371" s="266"/>
      <c r="G371" s="266"/>
    </row>
    <row r="372" spans="1:7" s="46" customFormat="1" ht="15.75" customHeight="1">
      <c r="A372" s="265"/>
      <c r="D372" s="46" t="s">
        <v>7</v>
      </c>
      <c r="E372" s="266">
        <v>131</v>
      </c>
      <c r="F372" s="266">
        <v>177</v>
      </c>
      <c r="G372" s="266">
        <v>254</v>
      </c>
    </row>
    <row r="373" spans="1:7" s="46" customFormat="1" ht="15.75" customHeight="1">
      <c r="A373" s="265"/>
      <c r="D373" s="46" t="s">
        <v>21</v>
      </c>
      <c r="E373" s="266">
        <v>124</v>
      </c>
      <c r="F373" s="266">
        <v>163</v>
      </c>
      <c r="G373" s="266">
        <v>220</v>
      </c>
    </row>
    <row r="374" spans="1:7" s="46" customFormat="1" ht="15.75" customHeight="1">
      <c r="A374" s="265"/>
      <c r="D374" s="46" t="s">
        <v>8</v>
      </c>
      <c r="E374" s="266">
        <v>123</v>
      </c>
      <c r="F374" s="266">
        <v>159</v>
      </c>
      <c r="G374" s="266">
        <v>202</v>
      </c>
    </row>
    <row r="375" spans="1:7" s="46" customFormat="1" ht="15.75" customHeight="1">
      <c r="A375" s="265"/>
      <c r="D375" s="46" t="s">
        <v>25</v>
      </c>
      <c r="E375" s="266">
        <v>123</v>
      </c>
      <c r="F375" s="266">
        <v>202</v>
      </c>
      <c r="G375" s="266">
        <v>311</v>
      </c>
    </row>
    <row r="376" spans="1:7" s="46" customFormat="1" ht="15.75" customHeight="1">
      <c r="A376" s="265"/>
      <c r="E376" s="266"/>
      <c r="F376" s="266"/>
      <c r="G376" s="266"/>
    </row>
    <row r="377" spans="1:7" s="46" customFormat="1" ht="15.75" customHeight="1">
      <c r="A377" s="273">
        <v>38.020000000000003</v>
      </c>
      <c r="B377" s="144"/>
      <c r="C377" s="144" t="s">
        <v>109</v>
      </c>
      <c r="E377" s="266"/>
      <c r="F377" s="266"/>
      <c r="G377" s="266"/>
    </row>
    <row r="378" spans="1:7" s="46" customFormat="1" ht="15.75" customHeight="1">
      <c r="A378" s="265"/>
      <c r="D378" s="46" t="s">
        <v>7</v>
      </c>
      <c r="E378" s="266">
        <v>172</v>
      </c>
      <c r="F378" s="266">
        <v>219</v>
      </c>
      <c r="G378" s="266">
        <v>284</v>
      </c>
    </row>
    <row r="379" spans="1:7" s="46" customFormat="1" ht="15.75" customHeight="1">
      <c r="A379" s="265"/>
      <c r="D379" s="46" t="s">
        <v>21</v>
      </c>
      <c r="E379" s="266">
        <v>109</v>
      </c>
      <c r="F379" s="266">
        <v>178</v>
      </c>
      <c r="G379" s="266">
        <v>253</v>
      </c>
    </row>
    <row r="380" spans="1:7" s="46" customFormat="1" ht="15.75" customHeight="1">
      <c r="A380" s="265"/>
      <c r="D380" s="46" t="s">
        <v>8</v>
      </c>
      <c r="E380" s="266">
        <v>121</v>
      </c>
      <c r="F380" s="266">
        <v>166</v>
      </c>
      <c r="G380" s="266">
        <v>240</v>
      </c>
    </row>
    <row r="381" spans="1:7" s="46" customFormat="1" ht="15.75" customHeight="1">
      <c r="A381" s="265"/>
      <c r="D381" s="46" t="s">
        <v>25</v>
      </c>
      <c r="E381" s="266">
        <v>122</v>
      </c>
      <c r="F381" s="266">
        <v>161</v>
      </c>
      <c r="G381" s="266">
        <v>283</v>
      </c>
    </row>
    <row r="382" spans="1:7" s="46" customFormat="1" ht="15.75" customHeight="1">
      <c r="A382" s="265"/>
      <c r="E382" s="266"/>
      <c r="F382" s="266"/>
      <c r="G382" s="266"/>
    </row>
    <row r="383" spans="1:7" s="46" customFormat="1" ht="15.75" customHeight="1">
      <c r="A383" s="275">
        <v>39</v>
      </c>
      <c r="B383" s="276"/>
      <c r="C383" s="276" t="s">
        <v>110</v>
      </c>
      <c r="D383" s="276"/>
      <c r="E383" s="277"/>
      <c r="F383" s="277"/>
      <c r="G383" s="277"/>
    </row>
    <row r="384" spans="1:7" s="46" customFormat="1" ht="15.75" customHeight="1">
      <c r="A384" s="265"/>
      <c r="D384" s="46" t="s">
        <v>21</v>
      </c>
      <c r="E384" s="266">
        <v>131</v>
      </c>
      <c r="F384" s="266">
        <v>265</v>
      </c>
      <c r="G384" s="266">
        <v>706</v>
      </c>
    </row>
    <row r="385" spans="1:7" s="46" customFormat="1" ht="15.75" customHeight="1">
      <c r="A385" s="265"/>
      <c r="D385" s="46" t="s">
        <v>8</v>
      </c>
      <c r="E385" s="266">
        <v>122</v>
      </c>
      <c r="F385" s="266">
        <v>147</v>
      </c>
      <c r="G385" s="266">
        <v>192</v>
      </c>
    </row>
    <row r="386" spans="1:7" s="46" customFormat="1" ht="15.75" customHeight="1">
      <c r="A386" s="265"/>
      <c r="D386" s="46" t="s">
        <v>25</v>
      </c>
      <c r="E386" s="266">
        <v>66</v>
      </c>
      <c r="F386" s="266">
        <v>139</v>
      </c>
      <c r="G386" s="266">
        <v>313</v>
      </c>
    </row>
    <row r="387" spans="1:7" s="46" customFormat="1" ht="15.75" customHeight="1">
      <c r="A387" s="265"/>
      <c r="E387" s="266"/>
      <c r="F387" s="266"/>
      <c r="G387" s="266"/>
    </row>
    <row r="388" spans="1:7" s="46" customFormat="1" ht="15.75" customHeight="1">
      <c r="A388" s="273">
        <v>39.06</v>
      </c>
      <c r="B388" s="144"/>
      <c r="C388" s="144" t="s">
        <v>111</v>
      </c>
      <c r="D388" s="144"/>
      <c r="E388" s="266"/>
      <c r="F388" s="266"/>
      <c r="G388" s="266"/>
    </row>
    <row r="389" spans="1:7" s="46" customFormat="1" ht="15.75" customHeight="1">
      <c r="A389" s="265"/>
      <c r="D389" s="46" t="s">
        <v>8</v>
      </c>
      <c r="E389" s="266">
        <v>120</v>
      </c>
      <c r="F389" s="266">
        <v>132</v>
      </c>
      <c r="G389" s="266">
        <v>200</v>
      </c>
    </row>
    <row r="390" spans="1:7" s="46" customFormat="1" ht="15.75" customHeight="1">
      <c r="A390" s="265"/>
      <c r="E390" s="266"/>
      <c r="F390" s="266"/>
      <c r="G390" s="266"/>
    </row>
    <row r="391" spans="1:7" s="46" customFormat="1" ht="15.75" customHeight="1">
      <c r="A391" s="275">
        <v>40</v>
      </c>
      <c r="B391" s="276"/>
      <c r="C391" s="276" t="s">
        <v>112</v>
      </c>
      <c r="D391" s="280"/>
      <c r="E391" s="279"/>
      <c r="F391" s="279"/>
      <c r="G391" s="279"/>
    </row>
    <row r="392" spans="1:7" s="46" customFormat="1" ht="15.75" customHeight="1">
      <c r="A392" s="265"/>
      <c r="D392" s="46" t="s">
        <v>7</v>
      </c>
      <c r="E392" s="266">
        <v>223</v>
      </c>
      <c r="F392" s="266">
        <v>285</v>
      </c>
      <c r="G392" s="266">
        <v>386</v>
      </c>
    </row>
    <row r="393" spans="1:7" s="46" customFormat="1" ht="15.75" customHeight="1">
      <c r="A393" s="265"/>
      <c r="D393" s="46" t="s">
        <v>21</v>
      </c>
      <c r="E393" s="266">
        <v>182</v>
      </c>
      <c r="F393" s="266">
        <v>231</v>
      </c>
      <c r="G393" s="266">
        <v>294</v>
      </c>
    </row>
    <row r="394" spans="1:7" s="46" customFormat="1" ht="15.75" customHeight="1">
      <c r="A394" s="265"/>
      <c r="D394" s="46" t="s">
        <v>8</v>
      </c>
      <c r="E394" s="266">
        <v>174</v>
      </c>
      <c r="F394" s="266">
        <v>220</v>
      </c>
      <c r="G394" s="266">
        <v>275</v>
      </c>
    </row>
    <row r="395" spans="1:7" s="46" customFormat="1" ht="15.75" customHeight="1">
      <c r="A395" s="265"/>
      <c r="D395" s="46" t="s">
        <v>25</v>
      </c>
      <c r="E395" s="266">
        <v>176</v>
      </c>
      <c r="F395" s="266">
        <v>213</v>
      </c>
      <c r="G395" s="266">
        <v>287</v>
      </c>
    </row>
    <row r="396" spans="1:7" s="46" customFormat="1" ht="15.75" customHeight="1">
      <c r="A396" s="265"/>
      <c r="E396" s="266"/>
      <c r="F396" s="266"/>
      <c r="G396" s="266"/>
    </row>
    <row r="397" spans="1:7" s="46" customFormat="1" ht="15.75" customHeight="1">
      <c r="A397" s="273">
        <v>40.01</v>
      </c>
      <c r="B397" s="144"/>
      <c r="C397" s="144" t="s">
        <v>113</v>
      </c>
      <c r="E397" s="266"/>
      <c r="F397" s="266"/>
      <c r="G397" s="266"/>
    </row>
    <row r="398" spans="1:7" s="46" customFormat="1" ht="15.75" customHeight="1">
      <c r="A398" s="265"/>
      <c r="D398" s="46" t="s">
        <v>8</v>
      </c>
      <c r="E398" s="266">
        <v>162</v>
      </c>
      <c r="F398" s="266">
        <v>242</v>
      </c>
      <c r="G398" s="266">
        <v>277</v>
      </c>
    </row>
    <row r="399" spans="1:7" s="46" customFormat="1" ht="15.75" customHeight="1">
      <c r="A399" s="265"/>
      <c r="E399" s="266"/>
      <c r="F399" s="266"/>
      <c r="G399" s="266"/>
    </row>
    <row r="400" spans="1:7" s="46" customFormat="1" ht="15.75" customHeight="1">
      <c r="A400" s="273">
        <v>40.020000000000003</v>
      </c>
      <c r="B400" s="144"/>
      <c r="C400" s="144" t="s">
        <v>114</v>
      </c>
      <c r="E400" s="266"/>
      <c r="F400" s="266"/>
      <c r="G400" s="266"/>
    </row>
    <row r="401" spans="1:7" s="46" customFormat="1" ht="15.75" customHeight="1">
      <c r="A401" s="265"/>
      <c r="D401" s="46" t="s">
        <v>7</v>
      </c>
      <c r="E401" s="266">
        <v>259</v>
      </c>
      <c r="F401" s="266">
        <v>268</v>
      </c>
      <c r="G401" s="266">
        <v>610</v>
      </c>
    </row>
    <row r="402" spans="1:7" s="46" customFormat="1" ht="15.75" customHeight="1">
      <c r="A402" s="265"/>
      <c r="E402" s="266"/>
      <c r="F402" s="266"/>
      <c r="G402" s="266"/>
    </row>
    <row r="403" spans="1:7" s="46" customFormat="1" ht="15.75" customHeight="1">
      <c r="A403" s="273">
        <v>40.04</v>
      </c>
      <c r="B403" s="144"/>
      <c r="C403" s="144" t="s">
        <v>115</v>
      </c>
      <c r="E403" s="266"/>
      <c r="F403" s="266"/>
      <c r="G403" s="266"/>
    </row>
    <row r="404" spans="1:7" s="46" customFormat="1" ht="15.75" customHeight="1">
      <c r="A404" s="265"/>
      <c r="D404" s="46" t="s">
        <v>7</v>
      </c>
      <c r="E404" s="266">
        <v>201</v>
      </c>
      <c r="F404" s="266">
        <v>413</v>
      </c>
      <c r="G404" s="266">
        <v>680</v>
      </c>
    </row>
    <row r="405" spans="1:7" s="46" customFormat="1" ht="15.75" customHeight="1">
      <c r="A405" s="265"/>
      <c r="E405" s="266"/>
      <c r="F405" s="266"/>
      <c r="G405" s="266"/>
    </row>
    <row r="406" spans="1:7" s="46" customFormat="1" ht="15.75" customHeight="1">
      <c r="A406" s="273">
        <v>40.049999999999997</v>
      </c>
      <c r="B406" s="144"/>
      <c r="C406" s="144" t="s">
        <v>116</v>
      </c>
      <c r="E406" s="266"/>
      <c r="F406" s="266"/>
      <c r="G406" s="266"/>
    </row>
    <row r="407" spans="1:7" s="46" customFormat="1" ht="15.75" customHeight="1">
      <c r="A407" s="265"/>
      <c r="D407" s="46" t="s">
        <v>7</v>
      </c>
      <c r="E407" s="266">
        <v>202</v>
      </c>
      <c r="F407" s="266">
        <v>237</v>
      </c>
      <c r="G407" s="266">
        <v>301</v>
      </c>
    </row>
    <row r="408" spans="1:7" s="46" customFormat="1" ht="15.75" customHeight="1">
      <c r="A408" s="265"/>
      <c r="D408" s="46" t="s">
        <v>21</v>
      </c>
      <c r="E408" s="266">
        <v>169</v>
      </c>
      <c r="F408" s="266">
        <v>235</v>
      </c>
      <c r="G408" s="266">
        <v>292</v>
      </c>
    </row>
    <row r="409" spans="1:7" s="46" customFormat="1" ht="15.75" customHeight="1">
      <c r="A409" s="265"/>
      <c r="D409" s="46" t="s">
        <v>8</v>
      </c>
      <c r="E409" s="266">
        <v>183</v>
      </c>
      <c r="F409" s="266">
        <v>233</v>
      </c>
      <c r="G409" s="266">
        <v>292</v>
      </c>
    </row>
    <row r="410" spans="1:7" s="46" customFormat="1" ht="15.75" customHeight="1">
      <c r="A410" s="265"/>
      <c r="D410" s="46" t="s">
        <v>25</v>
      </c>
      <c r="E410" s="266">
        <v>177</v>
      </c>
      <c r="F410" s="266">
        <v>205</v>
      </c>
      <c r="G410" s="266">
        <v>253</v>
      </c>
    </row>
    <row r="411" spans="1:7" s="46" customFormat="1" ht="15.75" customHeight="1">
      <c r="A411" s="265"/>
      <c r="E411" s="266"/>
      <c r="F411" s="266"/>
      <c r="G411" s="266"/>
    </row>
    <row r="412" spans="1:7" s="46" customFormat="1" ht="15.75" customHeight="1">
      <c r="A412" s="273">
        <v>40.06</v>
      </c>
      <c r="B412" s="144"/>
      <c r="C412" s="144" t="s">
        <v>117</v>
      </c>
      <c r="E412" s="266"/>
      <c r="F412" s="266"/>
      <c r="G412" s="266"/>
    </row>
    <row r="413" spans="1:7" s="46" customFormat="1" ht="15.75" customHeight="1">
      <c r="A413" s="265"/>
      <c r="D413" s="46" t="s">
        <v>7</v>
      </c>
      <c r="E413" s="266">
        <v>231</v>
      </c>
      <c r="F413" s="266">
        <v>338</v>
      </c>
      <c r="G413" s="266">
        <v>432</v>
      </c>
    </row>
    <row r="414" spans="1:7" s="46" customFormat="1" ht="15.75" customHeight="1">
      <c r="A414" s="265"/>
      <c r="D414" s="46" t="s">
        <v>21</v>
      </c>
      <c r="E414" s="266">
        <v>192</v>
      </c>
      <c r="F414" s="266">
        <v>228</v>
      </c>
      <c r="G414" s="266">
        <v>320</v>
      </c>
    </row>
    <row r="415" spans="1:7" s="46" customFormat="1" ht="15.75" customHeight="1">
      <c r="A415" s="265"/>
      <c r="D415" s="46" t="s">
        <v>8</v>
      </c>
      <c r="E415" s="266">
        <v>159</v>
      </c>
      <c r="F415" s="266">
        <v>202</v>
      </c>
      <c r="G415" s="266">
        <v>248</v>
      </c>
    </row>
    <row r="416" spans="1:7" s="46" customFormat="1" ht="15.75" customHeight="1">
      <c r="A416" s="265"/>
      <c r="E416" s="266"/>
      <c r="F416" s="266"/>
      <c r="G416" s="266"/>
    </row>
    <row r="417" spans="1:7" s="46" customFormat="1" ht="15.75" customHeight="1">
      <c r="A417" s="273">
        <v>40.08</v>
      </c>
      <c r="B417" s="144"/>
      <c r="C417" s="144" t="s">
        <v>118</v>
      </c>
      <c r="E417" s="266"/>
      <c r="F417" s="266"/>
      <c r="G417" s="266"/>
    </row>
    <row r="418" spans="1:7" s="46" customFormat="1" ht="15.75" customHeight="1">
      <c r="A418" s="265"/>
      <c r="D418" s="46" t="s">
        <v>7</v>
      </c>
      <c r="E418" s="266">
        <v>238</v>
      </c>
      <c r="F418" s="266">
        <v>296</v>
      </c>
      <c r="G418" s="266">
        <v>360</v>
      </c>
    </row>
    <row r="419" spans="1:7" s="46" customFormat="1" ht="15.75" customHeight="1">
      <c r="A419" s="265"/>
      <c r="D419" s="46" t="s">
        <v>21</v>
      </c>
      <c r="E419" s="266">
        <v>173</v>
      </c>
      <c r="F419" s="266">
        <v>231</v>
      </c>
      <c r="G419" s="266">
        <v>298</v>
      </c>
    </row>
    <row r="420" spans="1:7" s="46" customFormat="1" ht="15.75" customHeight="1">
      <c r="A420" s="265"/>
      <c r="D420" s="46" t="s">
        <v>8</v>
      </c>
      <c r="E420" s="266">
        <v>164</v>
      </c>
      <c r="F420" s="266">
        <v>212</v>
      </c>
      <c r="G420" s="266">
        <v>264</v>
      </c>
    </row>
    <row r="421" spans="1:7" s="46" customFormat="1" ht="15.75" customHeight="1">
      <c r="A421" s="265"/>
      <c r="D421" s="46" t="s">
        <v>25</v>
      </c>
      <c r="E421" s="266">
        <v>194</v>
      </c>
      <c r="F421" s="266">
        <v>244</v>
      </c>
      <c r="G421" s="266">
        <v>329</v>
      </c>
    </row>
    <row r="422" spans="1:7" s="46" customFormat="1" ht="15.75" customHeight="1">
      <c r="A422" s="265"/>
      <c r="E422" s="266"/>
      <c r="F422" s="266"/>
      <c r="G422" s="266"/>
    </row>
    <row r="423" spans="1:7" s="46" customFormat="1" ht="15.75" customHeight="1">
      <c r="A423" s="275">
        <v>42</v>
      </c>
      <c r="B423" s="276"/>
      <c r="C423" s="276" t="s">
        <v>119</v>
      </c>
      <c r="D423" s="276"/>
      <c r="E423" s="277"/>
      <c r="F423" s="277"/>
      <c r="G423" s="277"/>
    </row>
    <row r="424" spans="1:7" s="46" customFormat="1" ht="15.75" customHeight="1">
      <c r="A424" s="265"/>
      <c r="D424" s="46" t="s">
        <v>7</v>
      </c>
      <c r="E424" s="266">
        <v>148</v>
      </c>
      <c r="F424" s="266">
        <v>192</v>
      </c>
      <c r="G424" s="266">
        <v>248</v>
      </c>
    </row>
    <row r="425" spans="1:7" s="46" customFormat="1" ht="15.75" customHeight="1">
      <c r="A425" s="265"/>
      <c r="D425" s="46" t="s">
        <v>21</v>
      </c>
      <c r="E425" s="266">
        <v>149</v>
      </c>
      <c r="F425" s="266">
        <v>176</v>
      </c>
      <c r="G425" s="266">
        <v>261</v>
      </c>
    </row>
    <row r="426" spans="1:7" s="46" customFormat="1" ht="15.75" customHeight="1">
      <c r="A426" s="265"/>
      <c r="D426" s="46" t="s">
        <v>8</v>
      </c>
      <c r="E426" s="266">
        <v>128</v>
      </c>
      <c r="F426" s="266">
        <v>154</v>
      </c>
      <c r="G426" s="266">
        <v>179</v>
      </c>
    </row>
    <row r="427" spans="1:7" s="46" customFormat="1" ht="15.75" customHeight="1">
      <c r="A427" s="265"/>
      <c r="D427" s="46" t="s">
        <v>25</v>
      </c>
      <c r="E427" s="266">
        <v>114</v>
      </c>
      <c r="F427" s="266">
        <v>133</v>
      </c>
      <c r="G427" s="266">
        <v>207</v>
      </c>
    </row>
    <row r="428" spans="1:7" s="46" customFormat="1" ht="15.75" customHeight="1">
      <c r="A428" s="265"/>
      <c r="E428" s="266"/>
      <c r="F428" s="266"/>
      <c r="G428" s="266"/>
    </row>
    <row r="429" spans="1:7" s="46" customFormat="1" ht="15.75" customHeight="1">
      <c r="A429" s="273">
        <v>42.01</v>
      </c>
      <c r="B429" s="144"/>
      <c r="C429" s="144" t="s">
        <v>120</v>
      </c>
      <c r="E429" s="266"/>
      <c r="F429" s="266"/>
      <c r="G429" s="266"/>
    </row>
    <row r="430" spans="1:7" s="46" customFormat="1" ht="15.75" customHeight="1">
      <c r="A430" s="265"/>
      <c r="D430" s="46" t="s">
        <v>7</v>
      </c>
      <c r="E430" s="266">
        <v>142</v>
      </c>
      <c r="F430" s="266">
        <v>179</v>
      </c>
      <c r="G430" s="266">
        <v>223</v>
      </c>
    </row>
    <row r="431" spans="1:7" s="46" customFormat="1" ht="15.75" customHeight="1">
      <c r="A431" s="265"/>
      <c r="D431" s="46" t="s">
        <v>21</v>
      </c>
      <c r="E431" s="266">
        <v>124</v>
      </c>
      <c r="F431" s="266">
        <v>165</v>
      </c>
      <c r="G431" s="266">
        <v>185</v>
      </c>
    </row>
    <row r="432" spans="1:7" s="46" customFormat="1" ht="15.75" customHeight="1">
      <c r="A432" s="265"/>
      <c r="D432" s="46" t="s">
        <v>8</v>
      </c>
      <c r="E432" s="266">
        <v>129</v>
      </c>
      <c r="F432" s="266">
        <v>154</v>
      </c>
      <c r="G432" s="266">
        <v>179</v>
      </c>
    </row>
    <row r="433" spans="1:7" s="46" customFormat="1" ht="15.75" customHeight="1">
      <c r="A433" s="265"/>
      <c r="D433" s="46" t="s">
        <v>25</v>
      </c>
      <c r="E433" s="266">
        <v>114</v>
      </c>
      <c r="F433" s="266">
        <v>133</v>
      </c>
      <c r="G433" s="266">
        <v>207</v>
      </c>
    </row>
    <row r="434" spans="1:7" s="46" customFormat="1" ht="15.75" customHeight="1">
      <c r="A434" s="265"/>
      <c r="E434" s="266"/>
      <c r="F434" s="266"/>
      <c r="G434" s="266"/>
    </row>
    <row r="435" spans="1:7" s="46" customFormat="1" ht="15.75" customHeight="1">
      <c r="A435" s="273">
        <v>42.28</v>
      </c>
      <c r="B435" s="144"/>
      <c r="C435" s="144" t="s">
        <v>121</v>
      </c>
      <c r="D435" s="144"/>
      <c r="E435" s="266"/>
      <c r="F435" s="266"/>
      <c r="G435" s="266"/>
    </row>
    <row r="436" spans="1:7" s="46" customFormat="1" ht="15.75" customHeight="1">
      <c r="A436" s="265"/>
      <c r="D436" s="46" t="s">
        <v>7</v>
      </c>
      <c r="E436" s="266">
        <v>247</v>
      </c>
      <c r="F436" s="266">
        <v>312</v>
      </c>
      <c r="G436" s="266">
        <v>423</v>
      </c>
    </row>
    <row r="437" spans="1:7" s="46" customFormat="1" ht="15.75" customHeight="1">
      <c r="A437" s="265"/>
      <c r="D437" s="46" t="s">
        <v>21</v>
      </c>
      <c r="E437" s="266">
        <v>270</v>
      </c>
      <c r="F437" s="266">
        <v>287</v>
      </c>
      <c r="G437" s="266">
        <v>351</v>
      </c>
    </row>
    <row r="438" spans="1:7" s="46" customFormat="1" ht="15.75" customHeight="1">
      <c r="A438" s="265"/>
      <c r="E438" s="266"/>
      <c r="F438" s="266"/>
      <c r="G438" s="266"/>
    </row>
    <row r="439" spans="1:7" s="46" customFormat="1" ht="15.75" customHeight="1">
      <c r="A439" s="275">
        <v>43</v>
      </c>
      <c r="B439" s="276"/>
      <c r="C439" s="276" t="s">
        <v>122</v>
      </c>
      <c r="D439" s="276"/>
      <c r="E439" s="277"/>
      <c r="F439" s="277"/>
      <c r="G439" s="277"/>
    </row>
    <row r="440" spans="1:7" s="46" customFormat="1" ht="15.75" customHeight="1">
      <c r="A440" s="265"/>
      <c r="D440" s="46" t="s">
        <v>123</v>
      </c>
      <c r="E440" s="266">
        <v>101</v>
      </c>
      <c r="F440" s="266">
        <v>141</v>
      </c>
      <c r="G440" s="266">
        <v>164</v>
      </c>
    </row>
    <row r="441" spans="1:7" s="46" customFormat="1" ht="15.75" customHeight="1">
      <c r="A441" s="265"/>
      <c r="D441" s="46" t="s">
        <v>124</v>
      </c>
      <c r="E441" s="266">
        <v>103</v>
      </c>
      <c r="F441" s="266">
        <v>121</v>
      </c>
      <c r="G441" s="266">
        <v>149</v>
      </c>
    </row>
    <row r="442" spans="1:7" s="46" customFormat="1" ht="15.75" customHeight="1">
      <c r="A442" s="265"/>
      <c r="D442" s="46" t="s">
        <v>125</v>
      </c>
      <c r="E442" s="266">
        <v>125</v>
      </c>
      <c r="F442" s="266">
        <v>149</v>
      </c>
      <c r="G442" s="266">
        <v>173</v>
      </c>
    </row>
    <row r="443" spans="1:7" s="46" customFormat="1" ht="15.75" customHeight="1">
      <c r="A443" s="265"/>
      <c r="D443" s="46" t="s">
        <v>126</v>
      </c>
      <c r="E443" s="266">
        <v>105</v>
      </c>
      <c r="F443" s="266">
        <v>165</v>
      </c>
      <c r="G443" s="266">
        <v>303</v>
      </c>
    </row>
    <row r="444" spans="1:7" s="46" customFormat="1" ht="15.75" customHeight="1">
      <c r="A444" s="265"/>
      <c r="E444" s="266"/>
      <c r="F444" s="266"/>
      <c r="G444" s="266"/>
    </row>
    <row r="445" spans="1:7" s="46" customFormat="1" ht="15.75" customHeight="1">
      <c r="A445" s="273">
        <v>43.01</v>
      </c>
      <c r="B445" s="144"/>
      <c r="C445" s="144" t="s">
        <v>127</v>
      </c>
      <c r="D445" s="144"/>
      <c r="E445" s="266"/>
      <c r="F445" s="266"/>
      <c r="G445" s="266"/>
    </row>
    <row r="446" spans="1:7" s="46" customFormat="1" ht="15.75" customHeight="1">
      <c r="A446" s="265"/>
      <c r="D446" s="46" t="s">
        <v>7</v>
      </c>
      <c r="E446" s="266">
        <v>101</v>
      </c>
      <c r="F446" s="266">
        <v>141</v>
      </c>
      <c r="G446" s="266">
        <v>164</v>
      </c>
    </row>
    <row r="447" spans="1:7" s="46" customFormat="1" ht="15.75" customHeight="1">
      <c r="A447" s="265"/>
      <c r="D447" s="46" t="s">
        <v>21</v>
      </c>
      <c r="E447" s="266">
        <v>103</v>
      </c>
      <c r="F447" s="266">
        <v>121</v>
      </c>
      <c r="G447" s="266">
        <v>149</v>
      </c>
    </row>
    <row r="448" spans="1:7" s="46" customFormat="1" ht="15.75" customHeight="1">
      <c r="A448" s="265"/>
      <c r="D448" s="46" t="s">
        <v>8</v>
      </c>
      <c r="E448" s="266">
        <v>125</v>
      </c>
      <c r="F448" s="266">
        <v>149</v>
      </c>
      <c r="G448" s="266">
        <v>173</v>
      </c>
    </row>
    <row r="449" spans="1:7" s="46" customFormat="1" ht="15.75" customHeight="1">
      <c r="A449" s="265"/>
      <c r="D449" s="46" t="s">
        <v>25</v>
      </c>
      <c r="E449" s="266">
        <v>105</v>
      </c>
      <c r="F449" s="266">
        <v>165</v>
      </c>
      <c r="G449" s="266">
        <v>303</v>
      </c>
    </row>
    <row r="450" spans="1:7" s="46" customFormat="1" ht="15.75" customHeight="1">
      <c r="A450" s="265"/>
      <c r="E450" s="266"/>
      <c r="F450" s="266"/>
      <c r="G450" s="266"/>
    </row>
    <row r="451" spans="1:7" s="46" customFormat="1" ht="15.75" customHeight="1">
      <c r="A451" s="275">
        <v>44</v>
      </c>
      <c r="B451" s="276"/>
      <c r="C451" s="276" t="s">
        <v>128</v>
      </c>
      <c r="D451" s="276"/>
      <c r="E451" s="277"/>
      <c r="F451" s="277"/>
      <c r="G451" s="277"/>
    </row>
    <row r="452" spans="1:7" s="46" customFormat="1" ht="15.75" customHeight="1">
      <c r="A452" s="265"/>
      <c r="D452" s="46" t="s">
        <v>7</v>
      </c>
      <c r="E452" s="266">
        <v>192</v>
      </c>
      <c r="F452" s="266">
        <v>338</v>
      </c>
      <c r="G452" s="266">
        <v>484</v>
      </c>
    </row>
    <row r="453" spans="1:7" s="46" customFormat="1" ht="15.75" customHeight="1">
      <c r="A453" s="265"/>
      <c r="D453" s="46" t="s">
        <v>21</v>
      </c>
      <c r="E453" s="266">
        <v>187</v>
      </c>
      <c r="F453" s="266">
        <v>287</v>
      </c>
      <c r="G453" s="266">
        <v>419</v>
      </c>
    </row>
    <row r="454" spans="1:7" s="46" customFormat="1" ht="15.75" customHeight="1">
      <c r="A454" s="265"/>
      <c r="D454" s="46" t="s">
        <v>8</v>
      </c>
      <c r="E454" s="266">
        <v>183</v>
      </c>
      <c r="F454" s="266">
        <v>255</v>
      </c>
      <c r="G454" s="266">
        <v>306</v>
      </c>
    </row>
    <row r="455" spans="1:7" s="46" customFormat="1" ht="15.75" customHeight="1">
      <c r="A455" s="265"/>
      <c r="D455" s="46" t="s">
        <v>25</v>
      </c>
      <c r="E455" s="266">
        <v>139</v>
      </c>
      <c r="F455" s="266">
        <v>226</v>
      </c>
      <c r="G455" s="266">
        <v>346</v>
      </c>
    </row>
    <row r="456" spans="1:7" s="46" customFormat="1" ht="15.75" customHeight="1">
      <c r="A456" s="265"/>
      <c r="E456" s="266"/>
      <c r="F456" s="266"/>
      <c r="G456" s="266"/>
    </row>
    <row r="457" spans="1:7" s="46" customFormat="1" ht="15.75" customHeight="1">
      <c r="A457" s="273">
        <v>44.04</v>
      </c>
      <c r="B457" s="144"/>
      <c r="C457" s="144" t="s">
        <v>129</v>
      </c>
      <c r="E457" s="266"/>
      <c r="F457" s="266"/>
      <c r="G457" s="266"/>
    </row>
    <row r="458" spans="1:7" s="46" customFormat="1" ht="15.75" customHeight="1">
      <c r="A458" s="265"/>
      <c r="D458" s="46" t="s">
        <v>7</v>
      </c>
      <c r="E458" s="266">
        <v>433</v>
      </c>
      <c r="F458" s="266">
        <v>526</v>
      </c>
      <c r="G458" s="266">
        <v>727</v>
      </c>
    </row>
    <row r="459" spans="1:7" s="46" customFormat="1" ht="15.75" customHeight="1">
      <c r="A459" s="265"/>
      <c r="D459" s="46" t="s">
        <v>8</v>
      </c>
      <c r="E459" s="266">
        <v>208</v>
      </c>
      <c r="F459" s="266">
        <v>298</v>
      </c>
      <c r="G459" s="266">
        <v>414</v>
      </c>
    </row>
    <row r="460" spans="1:7" s="46" customFormat="1" ht="15.75" customHeight="1">
      <c r="A460" s="265"/>
      <c r="E460" s="266"/>
      <c r="F460" s="266"/>
      <c r="G460" s="266"/>
    </row>
    <row r="461" spans="1:7" s="46" customFormat="1" ht="15.75" customHeight="1">
      <c r="A461" s="273">
        <v>44.05</v>
      </c>
      <c r="B461" s="144"/>
      <c r="C461" s="144" t="s">
        <v>130</v>
      </c>
      <c r="E461" s="266"/>
      <c r="F461" s="266"/>
      <c r="G461" s="266"/>
    </row>
    <row r="462" spans="1:7" s="46" customFormat="1" ht="15.75" customHeight="1">
      <c r="A462" s="265"/>
      <c r="D462" s="46" t="s">
        <v>7</v>
      </c>
      <c r="E462" s="266">
        <v>266</v>
      </c>
      <c r="F462" s="266">
        <v>369</v>
      </c>
      <c r="G462" s="266">
        <v>727</v>
      </c>
    </row>
    <row r="463" spans="1:7" s="46" customFormat="1" ht="15.75" customHeight="1">
      <c r="A463" s="265"/>
      <c r="E463" s="266"/>
      <c r="F463" s="266"/>
      <c r="G463" s="266"/>
    </row>
    <row r="464" spans="1:7" s="46" customFormat="1" ht="15.75" customHeight="1">
      <c r="A464" s="273">
        <v>44.07</v>
      </c>
      <c r="B464" s="144"/>
      <c r="C464" s="144" t="s">
        <v>131</v>
      </c>
      <c r="E464" s="266"/>
      <c r="F464" s="266"/>
      <c r="G464" s="266"/>
    </row>
    <row r="465" spans="1:7" s="46" customFormat="1" ht="15.75" customHeight="1">
      <c r="A465" s="265"/>
      <c r="D465" s="46" t="s">
        <v>7</v>
      </c>
      <c r="E465" s="266">
        <v>178</v>
      </c>
      <c r="F465" s="266">
        <v>252</v>
      </c>
      <c r="G465" s="266">
        <v>422</v>
      </c>
    </row>
    <row r="466" spans="1:7" s="46" customFormat="1" ht="15.75" customHeight="1">
      <c r="A466" s="265"/>
      <c r="D466" s="46" t="s">
        <v>21</v>
      </c>
      <c r="E466" s="266">
        <v>187</v>
      </c>
      <c r="F466" s="266">
        <v>278</v>
      </c>
      <c r="G466" s="266">
        <v>345</v>
      </c>
    </row>
    <row r="467" spans="1:7" s="46" customFormat="1" ht="15.75" customHeight="1">
      <c r="A467" s="265"/>
      <c r="D467" s="46" t="s">
        <v>8</v>
      </c>
      <c r="E467" s="266">
        <v>182</v>
      </c>
      <c r="F467" s="266">
        <v>257</v>
      </c>
      <c r="G467" s="266">
        <v>297</v>
      </c>
    </row>
    <row r="468" spans="1:7" s="46" customFormat="1" ht="15.75" customHeight="1">
      <c r="A468" s="265"/>
      <c r="D468" s="46" t="s">
        <v>25</v>
      </c>
      <c r="E468" s="266">
        <v>140</v>
      </c>
      <c r="F468" s="266">
        <v>223</v>
      </c>
      <c r="G468" s="266">
        <v>296</v>
      </c>
    </row>
    <row r="469" spans="1:7" s="46" customFormat="1" ht="15.75" customHeight="1">
      <c r="A469" s="265"/>
      <c r="E469" s="266"/>
      <c r="F469" s="266"/>
      <c r="G469" s="266"/>
    </row>
    <row r="470" spans="1:7" s="46" customFormat="1" ht="15.75" customHeight="1">
      <c r="A470" s="275">
        <v>45</v>
      </c>
      <c r="B470" s="276"/>
      <c r="C470" s="276" t="s">
        <v>132</v>
      </c>
      <c r="D470" s="276"/>
      <c r="E470" s="277"/>
      <c r="F470" s="277"/>
      <c r="G470" s="277"/>
    </row>
    <row r="471" spans="1:7" s="46" customFormat="1" ht="15.75" customHeight="1">
      <c r="A471" s="265"/>
      <c r="D471" s="46" t="s">
        <v>7</v>
      </c>
      <c r="E471" s="266">
        <v>153</v>
      </c>
      <c r="F471" s="266">
        <v>204</v>
      </c>
      <c r="G471" s="266">
        <v>256</v>
      </c>
    </row>
    <row r="472" spans="1:7" s="46" customFormat="1" ht="15.75" customHeight="1">
      <c r="A472" s="265"/>
      <c r="D472" s="46" t="s">
        <v>21</v>
      </c>
      <c r="E472" s="266">
        <v>149</v>
      </c>
      <c r="F472" s="266">
        <v>186</v>
      </c>
      <c r="G472" s="266">
        <v>248</v>
      </c>
    </row>
    <row r="473" spans="1:7" s="46" customFormat="1" ht="15.75" customHeight="1">
      <c r="A473" s="265"/>
      <c r="D473" s="46" t="s">
        <v>8</v>
      </c>
      <c r="E473" s="266">
        <v>131</v>
      </c>
      <c r="F473" s="266">
        <v>162</v>
      </c>
      <c r="G473" s="266">
        <v>199</v>
      </c>
    </row>
    <row r="474" spans="1:7" s="46" customFormat="1" ht="15.75" customHeight="1">
      <c r="A474" s="265"/>
      <c r="D474" s="46" t="s">
        <v>25</v>
      </c>
      <c r="E474" s="266">
        <v>134</v>
      </c>
      <c r="F474" s="266">
        <v>184</v>
      </c>
      <c r="G474" s="266">
        <v>235</v>
      </c>
    </row>
    <row r="475" spans="1:7" s="46" customFormat="1" ht="15.75" customHeight="1">
      <c r="A475" s="265"/>
      <c r="E475" s="266"/>
      <c r="F475" s="266"/>
      <c r="G475" s="266"/>
    </row>
    <row r="476" spans="1:7" s="46" customFormat="1" ht="15.75" customHeight="1">
      <c r="A476" s="273">
        <v>45.01</v>
      </c>
      <c r="B476" s="144"/>
      <c r="C476" s="144" t="s">
        <v>133</v>
      </c>
      <c r="E476" s="266"/>
      <c r="F476" s="266"/>
      <c r="G476" s="266"/>
    </row>
    <row r="477" spans="1:7" s="46" customFormat="1" ht="15.75" customHeight="1">
      <c r="A477" s="265"/>
      <c r="D477" s="46" t="s">
        <v>8</v>
      </c>
      <c r="E477" s="266">
        <v>130</v>
      </c>
      <c r="F477" s="266">
        <v>156</v>
      </c>
      <c r="G477" s="266">
        <v>182</v>
      </c>
    </row>
    <row r="478" spans="1:7" s="46" customFormat="1" ht="15.75" customHeight="1">
      <c r="A478" s="265"/>
      <c r="D478" s="46" t="s">
        <v>25</v>
      </c>
      <c r="E478" s="266">
        <v>84</v>
      </c>
      <c r="F478" s="266">
        <v>106</v>
      </c>
      <c r="G478" s="266">
        <v>140</v>
      </c>
    </row>
    <row r="479" spans="1:7" s="46" customFormat="1" ht="15.75" customHeight="1">
      <c r="A479" s="265"/>
      <c r="E479" s="266"/>
      <c r="F479" s="266"/>
      <c r="G479" s="266"/>
    </row>
    <row r="480" spans="1:7" s="46" customFormat="1" ht="15.75" customHeight="1">
      <c r="A480" s="273">
        <v>45.02</v>
      </c>
      <c r="B480" s="144"/>
      <c r="C480" s="144" t="s">
        <v>134</v>
      </c>
      <c r="E480" s="266"/>
      <c r="F480" s="266"/>
      <c r="G480" s="266"/>
    </row>
    <row r="481" spans="1:7" s="46" customFormat="1" ht="15.75" customHeight="1">
      <c r="A481" s="265"/>
      <c r="D481" s="46" t="s">
        <v>7</v>
      </c>
      <c r="E481" s="266">
        <v>137</v>
      </c>
      <c r="F481" s="266">
        <v>188</v>
      </c>
      <c r="G481" s="266">
        <v>244</v>
      </c>
    </row>
    <row r="482" spans="1:7" s="46" customFormat="1" ht="15.75" customHeight="1">
      <c r="A482" s="265"/>
      <c r="D482" s="46" t="s">
        <v>21</v>
      </c>
      <c r="E482" s="266">
        <v>103</v>
      </c>
      <c r="F482" s="266">
        <v>129</v>
      </c>
      <c r="G482" s="266">
        <v>187</v>
      </c>
    </row>
    <row r="483" spans="1:7" s="46" customFormat="1" ht="15.75" customHeight="1">
      <c r="A483" s="265"/>
      <c r="D483" s="46" t="s">
        <v>8</v>
      </c>
      <c r="E483" s="266">
        <v>130</v>
      </c>
      <c r="F483" s="266">
        <v>157</v>
      </c>
      <c r="G483" s="266">
        <v>194</v>
      </c>
    </row>
    <row r="484" spans="1:7" s="46" customFormat="1" ht="15.75" customHeight="1">
      <c r="A484" s="265"/>
      <c r="E484" s="266"/>
      <c r="F484" s="266"/>
      <c r="G484" s="266"/>
    </row>
    <row r="485" spans="1:7" s="46" customFormat="1" ht="15.75" customHeight="1">
      <c r="A485" s="273">
        <v>45.04</v>
      </c>
      <c r="B485" s="144"/>
      <c r="C485" s="144" t="s">
        <v>135</v>
      </c>
      <c r="E485" s="266"/>
      <c r="F485" s="266"/>
      <c r="G485" s="266"/>
    </row>
    <row r="486" spans="1:7" s="46" customFormat="1" ht="15.75" customHeight="1">
      <c r="A486" s="265"/>
      <c r="D486" s="46" t="s">
        <v>8</v>
      </c>
      <c r="E486" s="266">
        <v>117</v>
      </c>
      <c r="F486" s="266">
        <v>152</v>
      </c>
      <c r="G486" s="266">
        <v>392</v>
      </c>
    </row>
    <row r="487" spans="1:7" s="46" customFormat="1" ht="15.75" customHeight="1">
      <c r="A487" s="265"/>
      <c r="E487" s="266"/>
      <c r="F487" s="266"/>
      <c r="G487" s="266"/>
    </row>
    <row r="488" spans="1:7" s="46" customFormat="1" ht="15.75" customHeight="1">
      <c r="A488" s="273">
        <v>45.06</v>
      </c>
      <c r="B488" s="144"/>
      <c r="C488" s="144" t="s">
        <v>136</v>
      </c>
      <c r="E488" s="266"/>
      <c r="F488" s="266"/>
      <c r="G488" s="266"/>
    </row>
    <row r="489" spans="1:7" s="46" customFormat="1" ht="15.75" customHeight="1">
      <c r="A489" s="265"/>
      <c r="D489" s="46" t="s">
        <v>7</v>
      </c>
      <c r="E489" s="266">
        <v>170</v>
      </c>
      <c r="F489" s="266">
        <v>210</v>
      </c>
      <c r="G489" s="266">
        <v>252</v>
      </c>
    </row>
    <row r="490" spans="1:7" s="46" customFormat="1" ht="15.75" customHeight="1">
      <c r="A490" s="265"/>
      <c r="D490" s="46" t="s">
        <v>21</v>
      </c>
      <c r="E490" s="266">
        <v>170</v>
      </c>
      <c r="F490" s="266">
        <v>185</v>
      </c>
      <c r="G490" s="266">
        <v>227</v>
      </c>
    </row>
    <row r="491" spans="1:7" s="46" customFormat="1" ht="15.75" customHeight="1">
      <c r="A491" s="265"/>
      <c r="D491" s="46" t="s">
        <v>8</v>
      </c>
      <c r="E491" s="266">
        <v>137</v>
      </c>
      <c r="F491" s="266">
        <v>162</v>
      </c>
      <c r="G491" s="266">
        <v>194</v>
      </c>
    </row>
    <row r="492" spans="1:7" s="46" customFormat="1" ht="15.75" customHeight="1">
      <c r="A492" s="265"/>
      <c r="D492" s="46" t="s">
        <v>25</v>
      </c>
      <c r="E492" s="266">
        <v>192</v>
      </c>
      <c r="F492" s="266">
        <v>221</v>
      </c>
      <c r="G492" s="266">
        <v>298</v>
      </c>
    </row>
    <row r="493" spans="1:7" s="46" customFormat="1" ht="15.75" customHeight="1">
      <c r="A493" s="265"/>
      <c r="E493" s="266"/>
      <c r="F493" s="266"/>
      <c r="G493" s="266"/>
    </row>
    <row r="494" spans="1:7" s="46" customFormat="1" ht="15.75" customHeight="1">
      <c r="A494" s="273">
        <v>45.07</v>
      </c>
      <c r="B494" s="144"/>
      <c r="C494" s="144" t="s">
        <v>137</v>
      </c>
      <c r="E494" s="266"/>
      <c r="F494" s="266"/>
      <c r="G494" s="266"/>
    </row>
    <row r="495" spans="1:7" s="46" customFormat="1" ht="15.75" customHeight="1">
      <c r="A495" s="265"/>
      <c r="D495" s="46" t="s">
        <v>7</v>
      </c>
      <c r="E495" s="266">
        <v>172</v>
      </c>
      <c r="F495" s="266">
        <v>202</v>
      </c>
      <c r="G495" s="266">
        <v>273</v>
      </c>
    </row>
    <row r="496" spans="1:7" s="46" customFormat="1" ht="15.75" customHeight="1">
      <c r="A496" s="265"/>
      <c r="D496" s="46" t="s">
        <v>21</v>
      </c>
      <c r="E496" s="266">
        <v>165</v>
      </c>
      <c r="F496" s="266">
        <v>214</v>
      </c>
      <c r="G496" s="266">
        <v>259</v>
      </c>
    </row>
    <row r="497" spans="1:7" s="46" customFormat="1" ht="15.75" customHeight="1">
      <c r="A497" s="265"/>
      <c r="D497" s="46" t="s">
        <v>8</v>
      </c>
      <c r="E497" s="266">
        <v>140</v>
      </c>
      <c r="F497" s="266">
        <v>161</v>
      </c>
      <c r="G497" s="266">
        <v>178</v>
      </c>
    </row>
    <row r="498" spans="1:7" s="46" customFormat="1" ht="15.75" customHeight="1">
      <c r="A498" s="265"/>
      <c r="E498" s="266"/>
      <c r="F498" s="266"/>
      <c r="G498" s="266"/>
    </row>
    <row r="499" spans="1:7" s="46" customFormat="1" ht="15.75" customHeight="1">
      <c r="A499" s="273">
        <v>45.1</v>
      </c>
      <c r="B499" s="144"/>
      <c r="C499" s="144" t="s">
        <v>138</v>
      </c>
      <c r="E499" s="266"/>
      <c r="F499" s="266"/>
      <c r="G499" s="266"/>
    </row>
    <row r="500" spans="1:7" s="46" customFormat="1" ht="15.75" customHeight="1">
      <c r="A500" s="265"/>
      <c r="D500" s="46" t="s">
        <v>7</v>
      </c>
      <c r="E500" s="266">
        <v>178</v>
      </c>
      <c r="F500" s="266">
        <v>239</v>
      </c>
      <c r="G500" s="266">
        <v>289</v>
      </c>
    </row>
    <row r="501" spans="1:7" s="46" customFormat="1" ht="15.75" customHeight="1">
      <c r="A501" s="265"/>
      <c r="D501" s="46" t="s">
        <v>21</v>
      </c>
      <c r="E501" s="266">
        <v>195</v>
      </c>
      <c r="F501" s="266">
        <v>231</v>
      </c>
      <c r="G501" s="266">
        <v>293</v>
      </c>
    </row>
    <row r="502" spans="1:7" s="46" customFormat="1" ht="15.75" customHeight="1">
      <c r="A502" s="265"/>
      <c r="D502" s="46" t="s">
        <v>8</v>
      </c>
      <c r="E502" s="266">
        <v>147</v>
      </c>
      <c r="F502" s="266">
        <v>191</v>
      </c>
      <c r="G502" s="266">
        <v>230</v>
      </c>
    </row>
    <row r="503" spans="1:7" s="46" customFormat="1" ht="15.75" customHeight="1">
      <c r="A503" s="265"/>
      <c r="D503" s="46" t="s">
        <v>25</v>
      </c>
      <c r="E503" s="266">
        <v>131</v>
      </c>
      <c r="F503" s="266">
        <v>170</v>
      </c>
      <c r="G503" s="266">
        <v>229</v>
      </c>
    </row>
    <row r="504" spans="1:7" s="46" customFormat="1" ht="15.75" customHeight="1">
      <c r="A504" s="265"/>
      <c r="E504" s="266"/>
      <c r="F504" s="266"/>
      <c r="G504" s="266"/>
    </row>
    <row r="505" spans="1:7" s="46" customFormat="1" ht="15.75" customHeight="1">
      <c r="A505" s="273">
        <v>45.11</v>
      </c>
      <c r="B505" s="144"/>
      <c r="C505" s="144" t="s">
        <v>139</v>
      </c>
      <c r="E505" s="266"/>
      <c r="F505" s="266"/>
      <c r="G505" s="266"/>
    </row>
    <row r="506" spans="1:7" s="46" customFormat="1" ht="15.75" customHeight="1">
      <c r="A506" s="265"/>
      <c r="D506" s="46" t="s">
        <v>7</v>
      </c>
      <c r="E506" s="266">
        <v>125</v>
      </c>
      <c r="F506" s="266">
        <v>165</v>
      </c>
      <c r="G506" s="266">
        <v>234</v>
      </c>
    </row>
    <row r="507" spans="1:7" s="46" customFormat="1" ht="15.75" customHeight="1">
      <c r="A507" s="265"/>
      <c r="D507" s="46" t="s">
        <v>21</v>
      </c>
      <c r="E507" s="266">
        <v>123</v>
      </c>
      <c r="F507" s="266">
        <v>151</v>
      </c>
      <c r="G507" s="266">
        <v>185</v>
      </c>
    </row>
    <row r="508" spans="1:7" s="46" customFormat="1" ht="15.75" customHeight="1">
      <c r="A508" s="265"/>
      <c r="D508" s="46" t="s">
        <v>8</v>
      </c>
      <c r="E508" s="266">
        <v>110</v>
      </c>
      <c r="F508" s="266">
        <v>134</v>
      </c>
      <c r="G508" s="266">
        <v>182</v>
      </c>
    </row>
    <row r="509" spans="1:7" s="46" customFormat="1" ht="15.75" customHeight="1">
      <c r="A509" s="265"/>
      <c r="D509" s="46" t="s">
        <v>25</v>
      </c>
      <c r="E509" s="266">
        <v>134</v>
      </c>
      <c r="F509" s="266">
        <v>168</v>
      </c>
      <c r="G509" s="266">
        <v>224</v>
      </c>
    </row>
    <row r="510" spans="1:7" s="46" customFormat="1" ht="15.75" customHeight="1">
      <c r="A510" s="265"/>
      <c r="E510" s="266"/>
      <c r="F510" s="266"/>
      <c r="G510" s="266"/>
    </row>
    <row r="511" spans="1:7" s="46" customFormat="1" ht="15.75" customHeight="1">
      <c r="A511" s="275">
        <v>50</v>
      </c>
      <c r="B511" s="276"/>
      <c r="C511" s="276" t="s">
        <v>140</v>
      </c>
      <c r="D511" s="276"/>
      <c r="E511" s="277"/>
      <c r="F511" s="277"/>
      <c r="G511" s="277"/>
    </row>
    <row r="512" spans="1:7" s="46" customFormat="1" ht="15.75" customHeight="1">
      <c r="A512" s="265"/>
      <c r="D512" s="46" t="s">
        <v>7</v>
      </c>
      <c r="E512" s="266">
        <v>231</v>
      </c>
      <c r="F512" s="266">
        <v>302</v>
      </c>
      <c r="G512" s="266">
        <v>384</v>
      </c>
    </row>
    <row r="513" spans="1:7" s="46" customFormat="1" ht="15.75" customHeight="1">
      <c r="A513" s="265"/>
      <c r="D513" s="46" t="s">
        <v>21</v>
      </c>
      <c r="E513" s="266">
        <v>208</v>
      </c>
      <c r="F513" s="266">
        <v>302</v>
      </c>
      <c r="G513" s="266">
        <v>410</v>
      </c>
    </row>
    <row r="514" spans="1:7" s="46" customFormat="1" ht="15.75" customHeight="1">
      <c r="A514" s="265"/>
      <c r="D514" s="46" t="s">
        <v>8</v>
      </c>
      <c r="E514" s="266">
        <v>201</v>
      </c>
      <c r="F514" s="266">
        <v>267</v>
      </c>
      <c r="G514" s="266">
        <v>345</v>
      </c>
    </row>
    <row r="515" spans="1:7" s="46" customFormat="1" ht="15.75" customHeight="1">
      <c r="A515" s="265"/>
      <c r="D515" s="46" t="s">
        <v>25</v>
      </c>
      <c r="E515" s="266">
        <v>196</v>
      </c>
      <c r="F515" s="266">
        <v>297</v>
      </c>
      <c r="G515" s="266">
        <v>388</v>
      </c>
    </row>
    <row r="516" spans="1:7" s="46" customFormat="1" ht="15.75" customHeight="1">
      <c r="A516" s="265"/>
      <c r="E516" s="266"/>
      <c r="F516" s="266"/>
      <c r="G516" s="266"/>
    </row>
    <row r="517" spans="1:7" s="46" customFormat="1" ht="15.75" customHeight="1">
      <c r="A517" s="273">
        <v>50.01</v>
      </c>
      <c r="B517" s="144"/>
      <c r="C517" s="144" t="s">
        <v>141</v>
      </c>
      <c r="D517" s="144"/>
      <c r="E517" s="266"/>
      <c r="F517" s="266"/>
      <c r="G517" s="266"/>
    </row>
    <row r="518" spans="1:7" s="46" customFormat="1" ht="15.75" customHeight="1">
      <c r="A518" s="265"/>
      <c r="D518" s="46" t="s">
        <v>7</v>
      </c>
      <c r="E518" s="266">
        <v>169</v>
      </c>
      <c r="F518" s="266">
        <v>220</v>
      </c>
      <c r="G518" s="266">
        <v>288</v>
      </c>
    </row>
    <row r="519" spans="1:7" s="46" customFormat="1" ht="15.75" customHeight="1">
      <c r="A519" s="265"/>
      <c r="D519" s="46" t="s">
        <v>8</v>
      </c>
      <c r="E519" s="266">
        <v>171</v>
      </c>
      <c r="F519" s="266">
        <v>228</v>
      </c>
      <c r="G519" s="266">
        <v>328</v>
      </c>
    </row>
    <row r="520" spans="1:7" s="46" customFormat="1" ht="15.75" customHeight="1">
      <c r="A520" s="265"/>
      <c r="E520" s="266"/>
      <c r="F520" s="266"/>
      <c r="G520" s="266"/>
    </row>
    <row r="521" spans="1:7" s="46" customFormat="1" ht="15.75" customHeight="1">
      <c r="A521" s="273">
        <v>50.03</v>
      </c>
      <c r="B521" s="144"/>
      <c r="C521" s="144" t="s">
        <v>142</v>
      </c>
      <c r="E521" s="266"/>
      <c r="F521" s="266"/>
      <c r="G521" s="266"/>
    </row>
    <row r="522" spans="1:7" s="46" customFormat="1" ht="15.75" customHeight="1">
      <c r="A522" s="265"/>
      <c r="D522" s="46" t="s">
        <v>7</v>
      </c>
      <c r="E522" s="266">
        <v>250</v>
      </c>
      <c r="F522" s="266">
        <v>265</v>
      </c>
      <c r="G522" s="266">
        <v>429</v>
      </c>
    </row>
    <row r="523" spans="1:7" s="46" customFormat="1" ht="15.75" customHeight="1">
      <c r="A523" s="265"/>
      <c r="D523" s="46" t="s">
        <v>8</v>
      </c>
      <c r="E523" s="266">
        <v>115</v>
      </c>
      <c r="F523" s="266">
        <v>150</v>
      </c>
      <c r="G523" s="266">
        <v>359</v>
      </c>
    </row>
    <row r="524" spans="1:7" s="46" customFormat="1" ht="15.75" customHeight="1">
      <c r="A524" s="265"/>
      <c r="E524" s="266"/>
      <c r="F524" s="266"/>
      <c r="G524" s="266"/>
    </row>
    <row r="525" spans="1:7" s="46" customFormat="1" ht="15.75" customHeight="1">
      <c r="A525" s="273">
        <v>50.04</v>
      </c>
      <c r="B525" s="144"/>
      <c r="C525" s="144" t="s">
        <v>143</v>
      </c>
      <c r="E525" s="266"/>
      <c r="F525" s="266"/>
      <c r="G525" s="266"/>
    </row>
    <row r="526" spans="1:7" s="46" customFormat="1" ht="15.75" customHeight="1">
      <c r="A526" s="265"/>
      <c r="D526" s="46" t="s">
        <v>7</v>
      </c>
      <c r="E526" s="266">
        <v>285</v>
      </c>
      <c r="F526" s="266">
        <v>329</v>
      </c>
      <c r="G526" s="266">
        <v>360</v>
      </c>
    </row>
    <row r="527" spans="1:7" s="46" customFormat="1" ht="15.75" customHeight="1">
      <c r="A527" s="265"/>
      <c r="D527" s="46" t="s">
        <v>8</v>
      </c>
      <c r="E527" s="266">
        <v>229</v>
      </c>
      <c r="F527" s="266">
        <v>267</v>
      </c>
      <c r="G527" s="266">
        <v>298</v>
      </c>
    </row>
    <row r="528" spans="1:7" s="46" customFormat="1" ht="15.75" customHeight="1">
      <c r="A528" s="265"/>
      <c r="E528" s="266"/>
      <c r="F528" s="266"/>
      <c r="G528" s="266"/>
    </row>
    <row r="529" spans="1:7" s="46" customFormat="1" ht="15.75" customHeight="1">
      <c r="A529" s="273">
        <v>50.05</v>
      </c>
      <c r="B529" s="144"/>
      <c r="C529" s="144" t="s">
        <v>144</v>
      </c>
      <c r="D529" s="144"/>
      <c r="E529" s="266"/>
      <c r="F529" s="266"/>
      <c r="G529" s="266"/>
    </row>
    <row r="530" spans="1:7" s="46" customFormat="1" ht="15.75" customHeight="1">
      <c r="A530" s="265"/>
      <c r="D530" s="46" t="s">
        <v>7</v>
      </c>
      <c r="E530" s="266">
        <v>239</v>
      </c>
      <c r="F530" s="266">
        <v>298</v>
      </c>
      <c r="G530" s="266">
        <v>383</v>
      </c>
    </row>
    <row r="531" spans="1:7" s="46" customFormat="1" ht="15.75" customHeight="1">
      <c r="A531" s="265"/>
      <c r="D531" s="46" t="s">
        <v>21</v>
      </c>
      <c r="E531" s="266">
        <v>211</v>
      </c>
      <c r="F531" s="266">
        <v>327</v>
      </c>
      <c r="G531" s="266">
        <v>455</v>
      </c>
    </row>
    <row r="532" spans="1:7" s="46" customFormat="1" ht="15.75" customHeight="1">
      <c r="A532" s="265"/>
      <c r="D532" s="46" t="s">
        <v>8</v>
      </c>
      <c r="E532" s="266">
        <v>194</v>
      </c>
      <c r="F532" s="266">
        <v>260</v>
      </c>
      <c r="G532" s="266">
        <v>378</v>
      </c>
    </row>
    <row r="533" spans="1:7" s="46" customFormat="1" ht="15.75" customHeight="1">
      <c r="A533" s="265"/>
      <c r="D533" s="46" t="s">
        <v>25</v>
      </c>
      <c r="E533" s="266">
        <v>266</v>
      </c>
      <c r="F533" s="266">
        <v>297</v>
      </c>
      <c r="G533" s="266">
        <v>406</v>
      </c>
    </row>
    <row r="534" spans="1:7" s="46" customFormat="1" ht="15.75" customHeight="1">
      <c r="A534" s="265"/>
      <c r="E534" s="266"/>
      <c r="F534" s="266"/>
      <c r="G534" s="266"/>
    </row>
    <row r="535" spans="1:7" s="46" customFormat="1" ht="15.75" customHeight="1">
      <c r="A535" s="273">
        <v>50.06</v>
      </c>
      <c r="B535" s="144"/>
      <c r="C535" s="144" t="s">
        <v>145</v>
      </c>
      <c r="E535" s="266"/>
      <c r="F535" s="266"/>
      <c r="G535" s="266"/>
    </row>
    <row r="536" spans="1:7" s="46" customFormat="1" ht="15.75" customHeight="1">
      <c r="A536" s="265"/>
      <c r="D536" s="46" t="s">
        <v>7</v>
      </c>
      <c r="E536" s="266">
        <v>141</v>
      </c>
      <c r="F536" s="266">
        <v>243</v>
      </c>
      <c r="G536" s="266">
        <v>307</v>
      </c>
    </row>
    <row r="537" spans="1:7" s="46" customFormat="1" ht="15.75" customHeight="1">
      <c r="A537" s="265"/>
      <c r="E537" s="266"/>
      <c r="F537" s="266"/>
      <c r="G537" s="266"/>
    </row>
    <row r="538" spans="1:7" s="46" customFormat="1" ht="15.75" customHeight="1">
      <c r="A538" s="273">
        <v>50.07</v>
      </c>
      <c r="B538" s="144"/>
      <c r="C538" s="144" t="s">
        <v>146</v>
      </c>
      <c r="E538" s="266"/>
      <c r="F538" s="266"/>
      <c r="G538" s="266"/>
    </row>
    <row r="539" spans="1:7" s="46" customFormat="1" ht="15.75" customHeight="1">
      <c r="A539" s="265"/>
      <c r="D539" s="46" t="s">
        <v>7</v>
      </c>
      <c r="E539" s="266">
        <v>202</v>
      </c>
      <c r="F539" s="266">
        <v>242</v>
      </c>
      <c r="G539" s="266">
        <v>361</v>
      </c>
    </row>
    <row r="540" spans="1:7" s="46" customFormat="1" ht="15.75" customHeight="1">
      <c r="A540" s="265"/>
      <c r="D540" s="46" t="s">
        <v>21</v>
      </c>
      <c r="E540" s="266">
        <v>205</v>
      </c>
      <c r="F540" s="266">
        <v>240</v>
      </c>
      <c r="G540" s="266">
        <v>309</v>
      </c>
    </row>
    <row r="541" spans="1:7" s="46" customFormat="1" ht="15.75" customHeight="1">
      <c r="A541" s="265"/>
      <c r="D541" s="46" t="s">
        <v>8</v>
      </c>
      <c r="E541" s="266">
        <v>191</v>
      </c>
      <c r="F541" s="266">
        <v>247</v>
      </c>
      <c r="G541" s="266">
        <v>292</v>
      </c>
    </row>
    <row r="542" spans="1:7" s="46" customFormat="1" ht="15.75" customHeight="1">
      <c r="A542" s="265"/>
      <c r="D542" s="46" t="s">
        <v>25</v>
      </c>
      <c r="E542" s="266">
        <v>134</v>
      </c>
      <c r="F542" s="266">
        <v>188</v>
      </c>
      <c r="G542" s="266">
        <v>310</v>
      </c>
    </row>
    <row r="543" spans="1:7" s="46" customFormat="1" ht="15.75" customHeight="1">
      <c r="A543" s="265"/>
      <c r="E543" s="266"/>
      <c r="F543" s="266"/>
      <c r="G543" s="266"/>
    </row>
    <row r="544" spans="1:7" s="46" customFormat="1" ht="15.75" customHeight="1">
      <c r="A544" s="273">
        <v>50.09</v>
      </c>
      <c r="B544" s="144"/>
      <c r="C544" s="144" t="s">
        <v>147</v>
      </c>
      <c r="E544" s="266"/>
      <c r="F544" s="266"/>
      <c r="G544" s="266"/>
    </row>
    <row r="545" spans="1:7" s="46" customFormat="1" ht="15.75" customHeight="1">
      <c r="A545" s="265"/>
      <c r="D545" s="46" t="s">
        <v>7</v>
      </c>
      <c r="E545" s="266">
        <v>302</v>
      </c>
      <c r="F545" s="266">
        <v>348</v>
      </c>
      <c r="G545" s="266">
        <v>456</v>
      </c>
    </row>
    <row r="546" spans="1:7" s="46" customFormat="1" ht="15.75" customHeight="1">
      <c r="A546" s="265"/>
      <c r="D546" s="46" t="s">
        <v>21</v>
      </c>
      <c r="E546" s="266">
        <v>303</v>
      </c>
      <c r="F546" s="266">
        <v>399</v>
      </c>
      <c r="G546" s="266">
        <v>507</v>
      </c>
    </row>
    <row r="547" spans="1:7" s="46" customFormat="1" ht="15.75" customHeight="1">
      <c r="A547" s="265"/>
      <c r="D547" s="46" t="s">
        <v>8</v>
      </c>
      <c r="E547" s="266">
        <v>246</v>
      </c>
      <c r="F547" s="266">
        <v>334</v>
      </c>
      <c r="G547" s="266">
        <v>417</v>
      </c>
    </row>
    <row r="548" spans="1:7" s="46" customFormat="1" ht="15.75" customHeight="1">
      <c r="A548" s="265"/>
      <c r="D548" s="46" t="s">
        <v>25</v>
      </c>
      <c r="E548" s="266">
        <v>296</v>
      </c>
      <c r="F548" s="266">
        <v>389</v>
      </c>
      <c r="G548" s="266">
        <v>523</v>
      </c>
    </row>
    <row r="549" spans="1:7" s="46" customFormat="1" ht="15.75" customHeight="1">
      <c r="A549" s="265"/>
      <c r="E549" s="266"/>
      <c r="F549" s="266"/>
      <c r="G549" s="266"/>
    </row>
    <row r="550" spans="1:7" s="46" customFormat="1" ht="15.75" customHeight="1">
      <c r="A550" s="275">
        <v>51</v>
      </c>
      <c r="B550" s="276"/>
      <c r="C550" s="276" t="s">
        <v>148</v>
      </c>
      <c r="D550" s="276"/>
      <c r="E550" s="277"/>
      <c r="F550" s="277"/>
      <c r="G550" s="277"/>
    </row>
    <row r="551" spans="1:7" s="46" customFormat="1" ht="15.75" customHeight="1">
      <c r="A551" s="265"/>
      <c r="D551" s="46" t="s">
        <v>7</v>
      </c>
      <c r="E551" s="266">
        <v>251</v>
      </c>
      <c r="F551" s="266">
        <v>367</v>
      </c>
      <c r="G551" s="266">
        <v>543</v>
      </c>
    </row>
    <row r="552" spans="1:7" s="46" customFormat="1" ht="15.75" customHeight="1">
      <c r="A552" s="265"/>
      <c r="D552" s="46" t="s">
        <v>21</v>
      </c>
      <c r="E552" s="266">
        <v>236</v>
      </c>
      <c r="F552" s="266">
        <v>321</v>
      </c>
      <c r="G552" s="266">
        <v>404</v>
      </c>
    </row>
    <row r="553" spans="1:7" s="46" customFormat="1" ht="15.75" customHeight="1">
      <c r="A553" s="265"/>
      <c r="D553" s="46" t="s">
        <v>8</v>
      </c>
      <c r="E553" s="266">
        <v>200</v>
      </c>
      <c r="F553" s="266">
        <v>279</v>
      </c>
      <c r="G553" s="266">
        <v>383</v>
      </c>
    </row>
    <row r="554" spans="1:7" s="46" customFormat="1" ht="15.75" customHeight="1">
      <c r="A554" s="265"/>
      <c r="D554" s="46" t="s">
        <v>25</v>
      </c>
      <c r="E554" s="266">
        <v>228</v>
      </c>
      <c r="F554" s="266">
        <v>279</v>
      </c>
      <c r="G554" s="266">
        <v>369</v>
      </c>
    </row>
    <row r="555" spans="1:7" s="46" customFormat="1" ht="15.75" customHeight="1">
      <c r="A555" s="265"/>
      <c r="E555" s="266"/>
      <c r="F555" s="266"/>
      <c r="G555" s="266"/>
    </row>
    <row r="556" spans="1:7" s="46" customFormat="1" ht="15.75" customHeight="1">
      <c r="A556" s="273">
        <v>51.02</v>
      </c>
      <c r="B556" s="144"/>
      <c r="C556" s="144" t="s">
        <v>149</v>
      </c>
      <c r="E556" s="266"/>
      <c r="F556" s="266"/>
      <c r="G556" s="266"/>
    </row>
    <row r="557" spans="1:7" s="46" customFormat="1" ht="15.75" customHeight="1">
      <c r="A557" s="265"/>
      <c r="D557" s="46" t="s">
        <v>7</v>
      </c>
      <c r="E557" s="266">
        <v>253</v>
      </c>
      <c r="F557" s="266">
        <v>322</v>
      </c>
      <c r="G557" s="266">
        <v>402</v>
      </c>
    </row>
    <row r="558" spans="1:7" s="46" customFormat="1" ht="15.75" customHeight="1">
      <c r="A558" s="265"/>
      <c r="D558" s="46" t="s">
        <v>21</v>
      </c>
      <c r="E558" s="266">
        <v>246</v>
      </c>
      <c r="F558" s="266">
        <v>273</v>
      </c>
      <c r="G558" s="266">
        <v>408</v>
      </c>
    </row>
    <row r="559" spans="1:7" s="46" customFormat="1" ht="15.75" customHeight="1">
      <c r="A559" s="265"/>
      <c r="D559" s="46" t="s">
        <v>8</v>
      </c>
      <c r="E559" s="266">
        <v>204</v>
      </c>
      <c r="F559" s="266">
        <v>255</v>
      </c>
      <c r="G559" s="266">
        <v>323</v>
      </c>
    </row>
    <row r="560" spans="1:7" s="46" customFormat="1" ht="15.75" customHeight="1">
      <c r="A560" s="265"/>
      <c r="E560" s="266"/>
      <c r="F560" s="266"/>
      <c r="G560" s="266"/>
    </row>
    <row r="561" spans="1:7" s="46" customFormat="1" ht="15.75" customHeight="1">
      <c r="A561" s="273">
        <v>51.07</v>
      </c>
      <c r="B561" s="144"/>
      <c r="C561" s="144" t="s">
        <v>150</v>
      </c>
      <c r="E561" s="266"/>
      <c r="F561" s="266"/>
      <c r="G561" s="266"/>
    </row>
    <row r="562" spans="1:7" s="46" customFormat="1" ht="15.75" customHeight="1">
      <c r="A562" s="265"/>
      <c r="D562" s="46" t="s">
        <v>7</v>
      </c>
      <c r="E562" s="266">
        <v>184</v>
      </c>
      <c r="F562" s="266">
        <v>310</v>
      </c>
      <c r="G562" s="266">
        <v>452</v>
      </c>
    </row>
    <row r="563" spans="1:7" s="46" customFormat="1" ht="15.75" customHeight="1">
      <c r="A563" s="265"/>
      <c r="D563" s="46" t="s">
        <v>8</v>
      </c>
      <c r="E563" s="266">
        <v>67</v>
      </c>
      <c r="F563" s="266">
        <v>132</v>
      </c>
      <c r="G563" s="266">
        <v>326</v>
      </c>
    </row>
    <row r="564" spans="1:7" s="46" customFormat="1" ht="15.75" customHeight="1">
      <c r="A564" s="265"/>
      <c r="E564" s="266"/>
      <c r="F564" s="266"/>
      <c r="G564" s="266"/>
    </row>
    <row r="565" spans="1:7" s="46" customFormat="1" ht="15.75" customHeight="1">
      <c r="A565" s="273">
        <v>51.09</v>
      </c>
      <c r="B565" s="144"/>
      <c r="C565" s="144" t="s">
        <v>151</v>
      </c>
      <c r="E565" s="266"/>
      <c r="F565" s="266"/>
      <c r="G565" s="266"/>
    </row>
    <row r="566" spans="1:7" s="46" customFormat="1" ht="15.75" customHeight="1">
      <c r="A566" s="265"/>
      <c r="D566" s="46" t="s">
        <v>152</v>
      </c>
      <c r="E566" s="266">
        <v>211</v>
      </c>
      <c r="F566" s="266">
        <v>281</v>
      </c>
      <c r="G566" s="266">
        <v>790</v>
      </c>
    </row>
    <row r="567" spans="1:7" s="46" customFormat="1" ht="15.75" customHeight="1">
      <c r="A567" s="265"/>
      <c r="D567" s="46" t="s">
        <v>153</v>
      </c>
      <c r="E567" s="266">
        <v>235</v>
      </c>
      <c r="F567" s="266">
        <v>339</v>
      </c>
      <c r="G567" s="266">
        <v>353</v>
      </c>
    </row>
    <row r="568" spans="1:7" s="46" customFormat="1" ht="15.75" customHeight="1">
      <c r="A568" s="265"/>
      <c r="D568" s="46" t="s">
        <v>154</v>
      </c>
      <c r="E568" s="266">
        <v>218</v>
      </c>
      <c r="F568" s="266">
        <v>290</v>
      </c>
      <c r="G568" s="266">
        <v>360</v>
      </c>
    </row>
    <row r="569" spans="1:7" s="46" customFormat="1" ht="15.75" customHeight="1">
      <c r="A569" s="265"/>
      <c r="E569" s="266"/>
      <c r="F569" s="266"/>
      <c r="G569" s="266"/>
    </row>
    <row r="570" spans="1:7" s="46" customFormat="1" ht="15.75" customHeight="1">
      <c r="A570" s="273">
        <v>51.1</v>
      </c>
      <c r="B570" s="144"/>
      <c r="C570" s="144" t="s">
        <v>155</v>
      </c>
      <c r="E570" s="266"/>
      <c r="F570" s="266"/>
      <c r="G570" s="266"/>
    </row>
    <row r="571" spans="1:7" s="46" customFormat="1" ht="15.75" customHeight="1">
      <c r="A571" s="265"/>
      <c r="D571" s="46" t="s">
        <v>156</v>
      </c>
      <c r="E571" s="266">
        <v>304</v>
      </c>
      <c r="F571" s="266">
        <v>377</v>
      </c>
      <c r="G571" s="266">
        <v>454</v>
      </c>
    </row>
    <row r="572" spans="1:7" s="46" customFormat="1" ht="15.75" customHeight="1">
      <c r="A572" s="265"/>
      <c r="D572" s="46" t="s">
        <v>157</v>
      </c>
      <c r="E572" s="266">
        <v>205</v>
      </c>
      <c r="F572" s="266">
        <v>301</v>
      </c>
      <c r="G572" s="266">
        <v>497</v>
      </c>
    </row>
    <row r="573" spans="1:7" s="46" customFormat="1" ht="15.75" customHeight="1">
      <c r="A573" s="265"/>
      <c r="E573" s="266"/>
      <c r="F573" s="266"/>
      <c r="G573" s="266"/>
    </row>
    <row r="574" spans="1:7" s="46" customFormat="1" ht="15.75" customHeight="1">
      <c r="A574" s="273">
        <v>51.15</v>
      </c>
      <c r="B574" s="144"/>
      <c r="C574" s="144" t="s">
        <v>158</v>
      </c>
      <c r="E574" s="266"/>
      <c r="F574" s="266"/>
      <c r="G574" s="266"/>
    </row>
    <row r="575" spans="1:7" s="46" customFormat="1" ht="15.75" customHeight="1">
      <c r="A575" s="265"/>
      <c r="D575" s="46" t="s">
        <v>8</v>
      </c>
      <c r="E575" s="266">
        <v>122</v>
      </c>
      <c r="F575" s="266">
        <v>236</v>
      </c>
      <c r="G575" s="266">
        <v>339</v>
      </c>
    </row>
    <row r="576" spans="1:7" s="46" customFormat="1" ht="15.75" customHeight="1">
      <c r="A576" s="265"/>
      <c r="E576" s="266"/>
      <c r="F576" s="266"/>
      <c r="G576" s="266"/>
    </row>
    <row r="577" spans="1:7" s="46" customFormat="1" ht="15.75" customHeight="1">
      <c r="A577" s="273">
        <v>51.2</v>
      </c>
      <c r="B577" s="144"/>
      <c r="C577" s="144" t="s">
        <v>159</v>
      </c>
      <c r="E577" s="266"/>
      <c r="F577" s="266"/>
      <c r="G577" s="266"/>
    </row>
    <row r="578" spans="1:7" s="46" customFormat="1" ht="15.75" customHeight="1">
      <c r="A578" s="265"/>
      <c r="D578" s="46" t="s">
        <v>7</v>
      </c>
      <c r="E578" s="266">
        <v>399</v>
      </c>
      <c r="F578" s="266">
        <v>516</v>
      </c>
      <c r="G578" s="266">
        <v>649</v>
      </c>
    </row>
    <row r="579" spans="1:7" s="46" customFormat="1" ht="15.75" customHeight="1">
      <c r="A579" s="265"/>
      <c r="E579" s="266"/>
      <c r="F579" s="266"/>
      <c r="G579" s="266"/>
    </row>
    <row r="580" spans="1:7" s="46" customFormat="1" ht="15.75" customHeight="1">
      <c r="A580" s="273">
        <v>51.22</v>
      </c>
      <c r="B580" s="144"/>
      <c r="C580" s="144" t="s">
        <v>160</v>
      </c>
      <c r="E580" s="266"/>
      <c r="F580" s="266"/>
      <c r="G580" s="266"/>
    </row>
    <row r="581" spans="1:7" s="46" customFormat="1" ht="15.75" customHeight="1">
      <c r="A581" s="265"/>
      <c r="D581" s="46" t="s">
        <v>7</v>
      </c>
      <c r="E581" s="266">
        <v>187</v>
      </c>
      <c r="F581" s="266">
        <v>295</v>
      </c>
      <c r="G581" s="266">
        <v>972</v>
      </c>
    </row>
    <row r="582" spans="1:7" s="46" customFormat="1" ht="15.75" customHeight="1">
      <c r="A582" s="265"/>
      <c r="D582" s="46" t="s">
        <v>21</v>
      </c>
      <c r="E582" s="266">
        <v>113</v>
      </c>
      <c r="F582" s="266">
        <v>150</v>
      </c>
      <c r="G582" s="266">
        <v>655</v>
      </c>
    </row>
    <row r="583" spans="1:7" s="46" customFormat="1" ht="15.75" customHeight="1">
      <c r="A583" s="265"/>
      <c r="D583" s="46" t="s">
        <v>8</v>
      </c>
      <c r="E583" s="266">
        <v>130</v>
      </c>
      <c r="F583" s="266">
        <v>174</v>
      </c>
      <c r="G583" s="266">
        <v>526</v>
      </c>
    </row>
    <row r="584" spans="1:7" s="46" customFormat="1" ht="15.75" customHeight="1">
      <c r="A584" s="265"/>
      <c r="E584" s="266"/>
      <c r="F584" s="266"/>
      <c r="G584" s="266"/>
    </row>
    <row r="585" spans="1:7" s="46" customFormat="1" ht="15.75" customHeight="1">
      <c r="A585" s="273">
        <v>51.23</v>
      </c>
      <c r="B585" s="144"/>
      <c r="C585" s="144" t="s">
        <v>161</v>
      </c>
      <c r="E585" s="266"/>
      <c r="F585" s="266"/>
      <c r="G585" s="266"/>
    </row>
    <row r="586" spans="1:7" s="46" customFormat="1" ht="15.75" customHeight="1">
      <c r="A586" s="265"/>
      <c r="D586" s="46" t="s">
        <v>7</v>
      </c>
      <c r="E586" s="266">
        <v>234</v>
      </c>
      <c r="F586" s="266">
        <v>359</v>
      </c>
      <c r="G586" s="266">
        <v>490</v>
      </c>
    </row>
    <row r="587" spans="1:7" s="46" customFormat="1" ht="15.75" customHeight="1">
      <c r="A587" s="265"/>
      <c r="D587" s="46" t="s">
        <v>21</v>
      </c>
      <c r="E587" s="266">
        <v>285</v>
      </c>
      <c r="F587" s="266">
        <v>350</v>
      </c>
      <c r="G587" s="266">
        <v>389</v>
      </c>
    </row>
    <row r="588" spans="1:7" s="46" customFormat="1" ht="15.75" customHeight="1">
      <c r="A588" s="265"/>
      <c r="D588" s="46" t="s">
        <v>8</v>
      </c>
      <c r="E588" s="266">
        <v>203</v>
      </c>
      <c r="F588" s="266">
        <v>302</v>
      </c>
      <c r="G588" s="266">
        <v>338</v>
      </c>
    </row>
    <row r="589" spans="1:7" s="46" customFormat="1" ht="15.75" customHeight="1">
      <c r="A589" s="265"/>
      <c r="E589" s="266"/>
      <c r="F589" s="266"/>
      <c r="G589" s="266"/>
    </row>
    <row r="590" spans="1:7" s="46" customFormat="1" ht="15.75" customHeight="1">
      <c r="A590" s="273">
        <v>51.31</v>
      </c>
      <c r="B590" s="144"/>
      <c r="C590" s="144" t="s">
        <v>162</v>
      </c>
      <c r="E590" s="266"/>
      <c r="F590" s="266"/>
      <c r="G590" s="266"/>
    </row>
    <row r="591" spans="1:7" s="46" customFormat="1" ht="15.75" customHeight="1">
      <c r="A591" s="265"/>
      <c r="D591" s="46" t="s">
        <v>7</v>
      </c>
      <c r="E591" s="266">
        <v>106</v>
      </c>
      <c r="F591" s="266">
        <v>210</v>
      </c>
      <c r="G591" s="266">
        <v>274</v>
      </c>
    </row>
    <row r="592" spans="1:7" s="46" customFormat="1" ht="15.75" customHeight="1">
      <c r="A592" s="265"/>
      <c r="E592" s="266"/>
      <c r="F592" s="266"/>
      <c r="G592" s="266"/>
    </row>
    <row r="593" spans="1:7" s="46" customFormat="1" ht="15.75" customHeight="1">
      <c r="A593" s="273">
        <v>51.38</v>
      </c>
      <c r="B593" s="144"/>
      <c r="C593" s="144" t="s">
        <v>163</v>
      </c>
      <c r="E593" s="266"/>
      <c r="F593" s="266"/>
      <c r="G593" s="266"/>
    </row>
    <row r="594" spans="1:7" s="46" customFormat="1" ht="15.75" customHeight="1">
      <c r="A594" s="265"/>
      <c r="D594" s="46" t="s">
        <v>164</v>
      </c>
      <c r="E594" s="266">
        <v>300</v>
      </c>
      <c r="F594" s="266">
        <v>422</v>
      </c>
      <c r="G594" s="266">
        <v>558</v>
      </c>
    </row>
    <row r="595" spans="1:7" s="46" customFormat="1" ht="15.75" customHeight="1">
      <c r="A595" s="265"/>
      <c r="D595" s="46" t="s">
        <v>165</v>
      </c>
      <c r="E595" s="266">
        <v>251</v>
      </c>
      <c r="F595" s="266">
        <v>358</v>
      </c>
      <c r="G595" s="266">
        <v>427</v>
      </c>
    </row>
    <row r="596" spans="1:7" s="46" customFormat="1" ht="15.75" customHeight="1">
      <c r="A596" s="265"/>
      <c r="D596" s="46" t="s">
        <v>166</v>
      </c>
      <c r="E596" s="266">
        <v>253</v>
      </c>
      <c r="F596" s="266">
        <v>342</v>
      </c>
      <c r="G596" s="266">
        <v>472</v>
      </c>
    </row>
    <row r="597" spans="1:7" s="46" customFormat="1" ht="15.75" customHeight="1">
      <c r="A597" s="265"/>
      <c r="D597" s="46" t="s">
        <v>167</v>
      </c>
      <c r="E597" s="266">
        <v>236</v>
      </c>
      <c r="F597" s="266">
        <v>260</v>
      </c>
      <c r="G597" s="266">
        <v>388</v>
      </c>
    </row>
    <row r="598" spans="1:7" s="46" customFormat="1" ht="15.75" customHeight="1">
      <c r="A598" s="265"/>
      <c r="E598" s="266"/>
      <c r="F598" s="266"/>
      <c r="G598" s="266"/>
    </row>
    <row r="599" spans="1:7" s="46" customFormat="1" ht="15.75" customHeight="1">
      <c r="A599" s="273">
        <v>51.99</v>
      </c>
      <c r="B599" s="144"/>
      <c r="C599" s="144" t="s">
        <v>168</v>
      </c>
      <c r="E599" s="266"/>
      <c r="F599" s="266"/>
      <c r="G599" s="266"/>
    </row>
    <row r="600" spans="1:7" s="46" customFormat="1" ht="15.75" customHeight="1">
      <c r="A600" s="265"/>
      <c r="D600" s="46" t="s">
        <v>8</v>
      </c>
      <c r="E600" s="266">
        <v>146</v>
      </c>
      <c r="F600" s="266">
        <v>193</v>
      </c>
      <c r="G600" s="266">
        <v>307</v>
      </c>
    </row>
    <row r="601" spans="1:7" s="46" customFormat="1" ht="15.75" customHeight="1">
      <c r="A601" s="265"/>
      <c r="E601" s="266"/>
      <c r="F601" s="266"/>
      <c r="G601" s="266"/>
    </row>
    <row r="602" spans="1:7" s="46" customFormat="1" ht="15.75" customHeight="1">
      <c r="A602" s="275">
        <v>52</v>
      </c>
      <c r="B602" s="276"/>
      <c r="C602" s="276" t="s">
        <v>169</v>
      </c>
      <c r="D602" s="276"/>
      <c r="E602" s="277"/>
      <c r="F602" s="277"/>
      <c r="G602" s="277"/>
    </row>
    <row r="603" spans="1:7" s="46" customFormat="1" ht="15.75" customHeight="1">
      <c r="A603" s="265"/>
      <c r="D603" s="46" t="s">
        <v>170</v>
      </c>
      <c r="E603" s="266">
        <v>196</v>
      </c>
      <c r="F603" s="266">
        <v>242</v>
      </c>
      <c r="G603" s="266">
        <v>297</v>
      </c>
    </row>
    <row r="604" spans="1:7" s="46" customFormat="1" ht="15.75" customHeight="1">
      <c r="A604" s="265"/>
      <c r="D604" s="46" t="s">
        <v>171</v>
      </c>
      <c r="E604" s="266">
        <v>203</v>
      </c>
      <c r="F604" s="266">
        <v>258</v>
      </c>
      <c r="G604" s="266">
        <v>324</v>
      </c>
    </row>
    <row r="605" spans="1:7" s="46" customFormat="1" ht="15.75" customHeight="1">
      <c r="A605" s="265"/>
      <c r="D605" s="46" t="s">
        <v>172</v>
      </c>
      <c r="E605" s="266">
        <v>179</v>
      </c>
      <c r="F605" s="266">
        <v>222</v>
      </c>
      <c r="G605" s="266">
        <v>273</v>
      </c>
    </row>
    <row r="606" spans="1:7" s="46" customFormat="1" ht="15.75" customHeight="1">
      <c r="A606" s="265"/>
      <c r="D606" s="46" t="s">
        <v>173</v>
      </c>
      <c r="E606" s="266">
        <v>130</v>
      </c>
      <c r="F606" s="266">
        <v>191</v>
      </c>
      <c r="G606" s="266">
        <v>209</v>
      </c>
    </row>
    <row r="607" spans="1:7" s="46" customFormat="1" ht="15.75" customHeight="1">
      <c r="A607" s="265"/>
      <c r="E607" s="266"/>
      <c r="F607" s="266"/>
      <c r="G607" s="266"/>
    </row>
    <row r="608" spans="1:7" s="46" customFormat="1" ht="15.75" customHeight="1">
      <c r="A608" s="273">
        <v>52.01</v>
      </c>
      <c r="B608" s="144"/>
      <c r="C608" s="144" t="s">
        <v>174</v>
      </c>
      <c r="E608" s="266"/>
      <c r="F608" s="266"/>
      <c r="G608" s="266"/>
    </row>
    <row r="609" spans="1:7" s="46" customFormat="1" ht="15.75" customHeight="1">
      <c r="A609" s="265"/>
      <c r="D609" s="46" t="s">
        <v>7</v>
      </c>
      <c r="E609" s="266">
        <v>216</v>
      </c>
      <c r="F609" s="266">
        <v>303</v>
      </c>
      <c r="G609" s="266">
        <v>378</v>
      </c>
    </row>
    <row r="610" spans="1:7" s="46" customFormat="1" ht="15.75" customHeight="1">
      <c r="A610" s="265"/>
      <c r="D610" s="46" t="s">
        <v>21</v>
      </c>
      <c r="E610" s="266">
        <v>189</v>
      </c>
      <c r="F610" s="266">
        <v>279</v>
      </c>
      <c r="G610" s="266">
        <v>298</v>
      </c>
    </row>
    <row r="611" spans="1:7" s="46" customFormat="1" ht="15.75" customHeight="1">
      <c r="A611" s="265"/>
      <c r="D611" s="46" t="s">
        <v>8</v>
      </c>
      <c r="E611" s="266">
        <v>152</v>
      </c>
      <c r="F611" s="266">
        <v>176</v>
      </c>
      <c r="G611" s="266">
        <v>216</v>
      </c>
    </row>
    <row r="612" spans="1:7" s="46" customFormat="1" ht="15.75" customHeight="1">
      <c r="A612" s="265"/>
      <c r="D612" s="46" t="s">
        <v>25</v>
      </c>
      <c r="E612" s="266">
        <v>138</v>
      </c>
      <c r="F612" s="266">
        <v>180</v>
      </c>
      <c r="G612" s="266">
        <v>207</v>
      </c>
    </row>
    <row r="613" spans="1:7" s="46" customFormat="1" ht="15.75" customHeight="1">
      <c r="A613" s="265"/>
      <c r="E613" s="266"/>
      <c r="F613" s="266"/>
      <c r="G613" s="266"/>
    </row>
    <row r="614" spans="1:7" s="46" customFormat="1" ht="15.75" customHeight="1">
      <c r="A614" s="273">
        <v>52.02</v>
      </c>
      <c r="B614" s="144"/>
      <c r="C614" s="144" t="s">
        <v>175</v>
      </c>
      <c r="E614" s="266"/>
      <c r="F614" s="266"/>
      <c r="G614" s="266"/>
    </row>
    <row r="615" spans="1:7" s="46" customFormat="1" ht="15.75" customHeight="1">
      <c r="A615" s="265"/>
      <c r="D615" s="46" t="s">
        <v>7</v>
      </c>
      <c r="E615" s="266">
        <v>206</v>
      </c>
      <c r="F615" s="266">
        <v>248</v>
      </c>
      <c r="G615" s="266">
        <v>303</v>
      </c>
    </row>
    <row r="616" spans="1:7" s="46" customFormat="1" ht="15.75" customHeight="1">
      <c r="A616" s="265"/>
      <c r="D616" s="46" t="s">
        <v>21</v>
      </c>
      <c r="E616" s="266">
        <v>226</v>
      </c>
      <c r="F616" s="266">
        <v>237</v>
      </c>
      <c r="G616" s="266">
        <v>347</v>
      </c>
    </row>
    <row r="617" spans="1:7" s="46" customFormat="1" ht="15.75" customHeight="1">
      <c r="A617" s="265"/>
      <c r="D617" s="46" t="s">
        <v>8</v>
      </c>
      <c r="E617" s="266">
        <v>188</v>
      </c>
      <c r="F617" s="266">
        <v>213</v>
      </c>
      <c r="G617" s="266">
        <v>264</v>
      </c>
    </row>
    <row r="618" spans="1:7" s="46" customFormat="1" ht="15.75" customHeight="1">
      <c r="A618" s="265"/>
      <c r="D618" s="46" t="s">
        <v>25</v>
      </c>
      <c r="E618" s="266">
        <v>131</v>
      </c>
      <c r="F618" s="266">
        <v>194</v>
      </c>
      <c r="G618" s="266">
        <v>215</v>
      </c>
    </row>
    <row r="619" spans="1:7" s="46" customFormat="1" ht="15.75" customHeight="1">
      <c r="A619" s="265"/>
      <c r="E619" s="266"/>
      <c r="F619" s="266"/>
      <c r="G619" s="266"/>
    </row>
    <row r="620" spans="1:7" s="46" customFormat="1" ht="15.75" customHeight="1">
      <c r="A620" s="273">
        <v>52.03</v>
      </c>
      <c r="B620" s="144"/>
      <c r="C620" s="144" t="s">
        <v>176</v>
      </c>
      <c r="E620" s="266"/>
      <c r="F620" s="266"/>
      <c r="G620" s="266"/>
    </row>
    <row r="621" spans="1:7" s="46" customFormat="1" ht="15.75" customHeight="1">
      <c r="A621" s="265"/>
      <c r="D621" s="46" t="s">
        <v>7</v>
      </c>
      <c r="E621" s="266">
        <v>168</v>
      </c>
      <c r="F621" s="266">
        <v>231</v>
      </c>
      <c r="G621" s="266">
        <v>257</v>
      </c>
    </row>
    <row r="622" spans="1:7" s="46" customFormat="1" ht="15.75" customHeight="1">
      <c r="A622" s="265"/>
      <c r="D622" s="46" t="s">
        <v>21</v>
      </c>
      <c r="E622" s="266">
        <v>217</v>
      </c>
      <c r="F622" s="266">
        <v>258</v>
      </c>
      <c r="G622" s="266">
        <v>283</v>
      </c>
    </row>
    <row r="623" spans="1:7" s="46" customFormat="1" ht="15.75" customHeight="1">
      <c r="A623" s="265"/>
      <c r="D623" s="46" t="s">
        <v>8</v>
      </c>
      <c r="E623" s="266">
        <v>189</v>
      </c>
      <c r="F623" s="266">
        <v>231</v>
      </c>
      <c r="G623" s="266">
        <v>266</v>
      </c>
    </row>
    <row r="624" spans="1:7" s="46" customFormat="1" ht="15.75" customHeight="1">
      <c r="A624" s="265"/>
      <c r="D624" s="46" t="s">
        <v>25</v>
      </c>
      <c r="E624" s="266">
        <v>187</v>
      </c>
      <c r="F624" s="266">
        <v>261</v>
      </c>
      <c r="G624" s="266">
        <v>275</v>
      </c>
    </row>
    <row r="625" spans="1:7" s="46" customFormat="1" ht="15.75" customHeight="1">
      <c r="A625" s="265"/>
      <c r="E625" s="266"/>
      <c r="F625" s="266"/>
      <c r="G625" s="266"/>
    </row>
    <row r="626" spans="1:7" s="46" customFormat="1" ht="15.75" customHeight="1">
      <c r="A626" s="273">
        <v>52.06</v>
      </c>
      <c r="B626" s="144"/>
      <c r="C626" s="144" t="s">
        <v>177</v>
      </c>
      <c r="E626" s="266"/>
      <c r="F626" s="266"/>
      <c r="G626" s="266"/>
    </row>
    <row r="627" spans="1:7" s="46" customFormat="1" ht="15.75" customHeight="1">
      <c r="A627" s="265"/>
      <c r="D627" s="46" t="s">
        <v>7</v>
      </c>
      <c r="E627" s="266">
        <v>152</v>
      </c>
      <c r="F627" s="266">
        <v>194</v>
      </c>
      <c r="G627" s="266">
        <v>235</v>
      </c>
    </row>
    <row r="628" spans="1:7" s="46" customFormat="1" ht="15.75" customHeight="1">
      <c r="A628" s="265"/>
      <c r="D628" s="46" t="s">
        <v>8</v>
      </c>
      <c r="E628" s="266">
        <v>149</v>
      </c>
      <c r="F628" s="266">
        <v>195</v>
      </c>
      <c r="G628" s="266">
        <v>267</v>
      </c>
    </row>
    <row r="629" spans="1:7" s="46" customFormat="1" ht="15.75" customHeight="1">
      <c r="A629" s="265"/>
      <c r="E629" s="266"/>
      <c r="F629" s="266"/>
      <c r="G629" s="266"/>
    </row>
    <row r="630" spans="1:7" s="46" customFormat="1" ht="15.75" customHeight="1">
      <c r="A630" s="273">
        <v>52.08</v>
      </c>
      <c r="B630" s="144"/>
      <c r="C630" s="144" t="s">
        <v>178</v>
      </c>
      <c r="E630" s="266"/>
      <c r="F630" s="266"/>
      <c r="G630" s="266"/>
    </row>
    <row r="631" spans="1:7" s="46" customFormat="1" ht="15.75" customHeight="1">
      <c r="A631" s="265"/>
      <c r="D631" s="46" t="s">
        <v>7</v>
      </c>
      <c r="E631" s="266">
        <v>218</v>
      </c>
      <c r="F631" s="266">
        <v>260</v>
      </c>
      <c r="G631" s="266">
        <v>314</v>
      </c>
    </row>
    <row r="632" spans="1:7" s="46" customFormat="1" ht="15.75" customHeight="1">
      <c r="A632" s="265"/>
      <c r="D632" s="46" t="s">
        <v>21</v>
      </c>
      <c r="E632" s="266">
        <v>184</v>
      </c>
      <c r="F632" s="266">
        <v>297</v>
      </c>
      <c r="G632" s="266">
        <v>357</v>
      </c>
    </row>
    <row r="633" spans="1:7" s="46" customFormat="1" ht="15.75" customHeight="1">
      <c r="A633" s="265"/>
      <c r="D633" s="46" t="s">
        <v>8</v>
      </c>
      <c r="E633" s="266">
        <v>191</v>
      </c>
      <c r="F633" s="266">
        <v>263</v>
      </c>
      <c r="G633" s="266">
        <v>339</v>
      </c>
    </row>
    <row r="634" spans="1:7" s="46" customFormat="1" ht="15.75" customHeight="1">
      <c r="A634" s="265"/>
      <c r="E634" s="266"/>
      <c r="F634" s="266"/>
      <c r="G634" s="266"/>
    </row>
    <row r="635" spans="1:7" s="46" customFormat="1" ht="15.75" customHeight="1">
      <c r="A635" s="273">
        <v>52.09</v>
      </c>
      <c r="B635" s="144"/>
      <c r="C635" s="144" t="s">
        <v>179</v>
      </c>
      <c r="E635" s="266"/>
      <c r="F635" s="266"/>
      <c r="G635" s="266"/>
    </row>
    <row r="636" spans="1:7" s="46" customFormat="1" ht="15.75" customHeight="1">
      <c r="A636" s="265"/>
      <c r="D636" s="46" t="s">
        <v>7</v>
      </c>
      <c r="E636" s="266">
        <v>164</v>
      </c>
      <c r="F636" s="266">
        <v>180</v>
      </c>
      <c r="G636" s="266">
        <v>237</v>
      </c>
    </row>
    <row r="637" spans="1:7" s="46" customFormat="1" ht="15.75" customHeight="1">
      <c r="A637" s="265"/>
      <c r="D637" s="46" t="s">
        <v>8</v>
      </c>
      <c r="E637" s="266">
        <v>174</v>
      </c>
      <c r="F637" s="266">
        <v>201</v>
      </c>
      <c r="G637" s="266">
        <v>279</v>
      </c>
    </row>
    <row r="638" spans="1:7" s="46" customFormat="1" ht="15.75" customHeight="1">
      <c r="A638" s="265"/>
      <c r="E638" s="266"/>
      <c r="F638" s="266"/>
      <c r="G638" s="266"/>
    </row>
    <row r="639" spans="1:7" s="46" customFormat="1" ht="15.75" customHeight="1">
      <c r="A639" s="273">
        <v>52.1</v>
      </c>
      <c r="B639" s="144"/>
      <c r="C639" s="144" t="s">
        <v>180</v>
      </c>
      <c r="E639" s="266"/>
      <c r="F639" s="266"/>
      <c r="G639" s="266"/>
    </row>
    <row r="640" spans="1:7" s="46" customFormat="1" ht="15.75" customHeight="1">
      <c r="A640" s="265"/>
      <c r="D640" s="46" t="s">
        <v>7</v>
      </c>
      <c r="E640" s="266">
        <v>221</v>
      </c>
      <c r="F640" s="266">
        <v>260</v>
      </c>
      <c r="G640" s="266">
        <v>397</v>
      </c>
    </row>
    <row r="641" spans="1:7" s="46" customFormat="1" ht="15.75" customHeight="1">
      <c r="A641" s="265"/>
      <c r="E641" s="266"/>
      <c r="F641" s="266"/>
      <c r="G641" s="266"/>
    </row>
    <row r="642" spans="1:7" s="46" customFormat="1" ht="15.75" customHeight="1">
      <c r="A642" s="273">
        <v>52.12</v>
      </c>
      <c r="B642" s="144"/>
      <c r="C642" s="144" t="s">
        <v>181</v>
      </c>
      <c r="E642" s="266"/>
      <c r="F642" s="266"/>
      <c r="G642" s="266"/>
    </row>
    <row r="643" spans="1:7" s="46" customFormat="1" ht="15.75" customHeight="1">
      <c r="A643" s="265"/>
      <c r="D643" s="46" t="s">
        <v>7</v>
      </c>
      <c r="E643" s="266">
        <v>202</v>
      </c>
      <c r="F643" s="266">
        <v>259</v>
      </c>
      <c r="G643" s="266">
        <v>285</v>
      </c>
    </row>
    <row r="644" spans="1:7" s="46" customFormat="1" ht="15.75" customHeight="1">
      <c r="A644" s="265"/>
      <c r="D644" s="46" t="s">
        <v>21</v>
      </c>
      <c r="E644" s="266">
        <v>187</v>
      </c>
      <c r="F644" s="266">
        <v>244</v>
      </c>
      <c r="G644" s="266">
        <v>293</v>
      </c>
    </row>
    <row r="645" spans="1:7" s="46" customFormat="1" ht="15.75" customHeight="1">
      <c r="A645" s="265"/>
      <c r="D645" s="46" t="s">
        <v>8</v>
      </c>
      <c r="E645" s="266">
        <v>205</v>
      </c>
      <c r="F645" s="266">
        <v>254</v>
      </c>
      <c r="G645" s="266">
        <v>268</v>
      </c>
    </row>
    <row r="646" spans="1:7" s="46" customFormat="1" ht="15.75" customHeight="1">
      <c r="A646" s="265"/>
      <c r="E646" s="266"/>
      <c r="F646" s="266"/>
      <c r="G646" s="266"/>
    </row>
    <row r="647" spans="1:7" s="46" customFormat="1" ht="15.75" customHeight="1">
      <c r="A647" s="273">
        <v>52.13</v>
      </c>
      <c r="C647" s="144" t="s">
        <v>182</v>
      </c>
      <c r="E647" s="266"/>
      <c r="F647" s="266"/>
      <c r="G647" s="266"/>
    </row>
    <row r="648" spans="1:7" s="46" customFormat="1" ht="15.75" customHeight="1">
      <c r="A648" s="265"/>
      <c r="D648" s="46" t="s">
        <v>7</v>
      </c>
      <c r="E648" s="266">
        <v>180</v>
      </c>
      <c r="F648" s="266">
        <v>218</v>
      </c>
      <c r="G648" s="266">
        <v>255</v>
      </c>
    </row>
    <row r="649" spans="1:7" s="46" customFormat="1" ht="15.75" customHeight="1">
      <c r="A649" s="265"/>
      <c r="E649" s="266"/>
      <c r="F649" s="266"/>
      <c r="G649" s="266"/>
    </row>
    <row r="650" spans="1:7" s="46" customFormat="1" ht="15.75" customHeight="1">
      <c r="A650" s="273">
        <v>52.14</v>
      </c>
      <c r="B650" s="144"/>
      <c r="C650" s="144" t="s">
        <v>183</v>
      </c>
      <c r="E650" s="266"/>
      <c r="F650" s="266"/>
      <c r="G650" s="266"/>
    </row>
    <row r="651" spans="1:7" s="46" customFormat="1" ht="15.75" customHeight="1">
      <c r="A651" s="265"/>
      <c r="D651" s="46" t="s">
        <v>7</v>
      </c>
      <c r="E651" s="266">
        <v>195</v>
      </c>
      <c r="F651" s="266">
        <v>242</v>
      </c>
      <c r="G651" s="266">
        <v>282</v>
      </c>
    </row>
    <row r="652" spans="1:7" s="46" customFormat="1" ht="15.75" customHeight="1">
      <c r="A652" s="265"/>
      <c r="D652" s="46" t="s">
        <v>21</v>
      </c>
      <c r="E652" s="266">
        <v>245</v>
      </c>
      <c r="F652" s="266">
        <v>265</v>
      </c>
      <c r="G652" s="266">
        <v>309</v>
      </c>
    </row>
    <row r="653" spans="1:7" s="46" customFormat="1" ht="15.75" customHeight="1">
      <c r="A653" s="265"/>
      <c r="D653" s="46" t="s">
        <v>8</v>
      </c>
      <c r="E653" s="266">
        <v>176</v>
      </c>
      <c r="F653" s="266">
        <v>232</v>
      </c>
      <c r="G653" s="266">
        <v>278</v>
      </c>
    </row>
    <row r="654" spans="1:7" s="46" customFormat="1" ht="15.75" customHeight="1">
      <c r="A654" s="265"/>
      <c r="E654" s="266"/>
      <c r="F654" s="266"/>
      <c r="G654" s="266"/>
    </row>
    <row r="655" spans="1:7" s="46" customFormat="1" ht="15.75" customHeight="1">
      <c r="A655" s="275">
        <v>54</v>
      </c>
      <c r="B655" s="276"/>
      <c r="C655" s="276" t="s">
        <v>184</v>
      </c>
      <c r="D655" s="276"/>
      <c r="E655" s="277"/>
      <c r="F655" s="277"/>
      <c r="G655" s="277"/>
    </row>
    <row r="656" spans="1:7" s="46" customFormat="1" ht="15.75" customHeight="1">
      <c r="A656" s="265"/>
      <c r="D656" s="46" t="s">
        <v>7</v>
      </c>
      <c r="E656" s="266">
        <v>155</v>
      </c>
      <c r="F656" s="266">
        <v>203</v>
      </c>
      <c r="G656" s="266">
        <v>277</v>
      </c>
    </row>
    <row r="657" spans="1:15" s="46" customFormat="1" ht="15.75" customHeight="1">
      <c r="A657" s="265"/>
      <c r="D657" s="46" t="s">
        <v>21</v>
      </c>
      <c r="E657" s="266">
        <v>119</v>
      </c>
      <c r="F657" s="266">
        <v>150</v>
      </c>
      <c r="G657" s="266">
        <v>200</v>
      </c>
    </row>
    <row r="658" spans="1:15" s="46" customFormat="1" ht="15.75" customHeight="1">
      <c r="A658" s="265"/>
      <c r="D658" s="46" t="s">
        <v>8</v>
      </c>
      <c r="E658" s="266">
        <v>132</v>
      </c>
      <c r="F658" s="266">
        <v>163</v>
      </c>
      <c r="G658" s="266">
        <v>193</v>
      </c>
    </row>
    <row r="659" spans="1:15" s="46" customFormat="1" ht="15.75" customHeight="1">
      <c r="A659" s="265"/>
      <c r="D659" s="46" t="s">
        <v>25</v>
      </c>
      <c r="E659" s="266">
        <v>127</v>
      </c>
      <c r="F659" s="266">
        <v>160</v>
      </c>
      <c r="G659" s="266">
        <v>222</v>
      </c>
    </row>
    <row r="660" spans="1:15" s="46" customFormat="1" ht="15.75" customHeight="1">
      <c r="A660" s="265"/>
      <c r="E660" s="266"/>
      <c r="F660" s="266"/>
      <c r="G660" s="266"/>
    </row>
    <row r="661" spans="1:15" s="46" customFormat="1" ht="15.75" customHeight="1">
      <c r="A661" s="265">
        <v>54.01</v>
      </c>
      <c r="C661" s="46" t="s">
        <v>185</v>
      </c>
      <c r="E661" s="266"/>
      <c r="F661" s="266"/>
      <c r="G661" s="266"/>
    </row>
    <row r="662" spans="1:15" s="46" customFormat="1" ht="15.75" customHeight="1">
      <c r="A662" s="265"/>
      <c r="D662" s="46" t="s">
        <v>7</v>
      </c>
      <c r="E662" s="266">
        <v>155</v>
      </c>
      <c r="F662" s="266">
        <v>203</v>
      </c>
      <c r="G662" s="266">
        <v>277</v>
      </c>
    </row>
    <row r="663" spans="1:15" s="46" customFormat="1" ht="15.75" customHeight="1">
      <c r="A663" s="265"/>
      <c r="D663" s="46" t="s">
        <v>21</v>
      </c>
      <c r="E663" s="266">
        <v>119</v>
      </c>
      <c r="F663" s="266">
        <v>150</v>
      </c>
      <c r="G663" s="266">
        <v>200</v>
      </c>
    </row>
    <row r="664" spans="1:15" s="46" customFormat="1" ht="15.75" customHeight="1">
      <c r="A664" s="265"/>
      <c r="D664" s="46" t="s">
        <v>8</v>
      </c>
      <c r="E664" s="266">
        <v>132</v>
      </c>
      <c r="F664" s="266">
        <v>163</v>
      </c>
      <c r="G664" s="266">
        <v>193</v>
      </c>
    </row>
    <row r="665" spans="1:15" s="46" customFormat="1" ht="15.75" customHeight="1">
      <c r="A665" s="265"/>
      <c r="D665" s="46" t="s">
        <v>25</v>
      </c>
      <c r="E665" s="266">
        <v>127</v>
      </c>
      <c r="F665" s="266">
        <v>160</v>
      </c>
      <c r="G665" s="266">
        <v>222</v>
      </c>
      <c r="I665" s="15"/>
      <c r="J665" s="15"/>
      <c r="K665" s="15"/>
      <c r="L665" s="15"/>
      <c r="M665" s="15"/>
      <c r="N665" s="15"/>
      <c r="O665" s="15"/>
    </row>
  </sheetData>
  <mergeCells count="5">
    <mergeCell ref="I7:O11"/>
    <mergeCell ref="I6:O6"/>
    <mergeCell ref="I13:O13"/>
    <mergeCell ref="I49:O49"/>
    <mergeCell ref="E5:G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1"/>
  <sheetViews>
    <sheetView workbookViewId="0">
      <selection activeCell="C151" sqref="C151:G151"/>
    </sheetView>
  </sheetViews>
  <sheetFormatPr defaultColWidth="11" defaultRowHeight="15"/>
  <cols>
    <col min="1" max="1" width="7.25" style="75" customWidth="1"/>
    <col min="2" max="2" width="66.125" style="75" customWidth="1"/>
    <col min="3" max="7" width="11" style="15"/>
    <col min="8" max="8" width="1.625" style="15" customWidth="1"/>
    <col min="9" max="11" width="11" style="15"/>
    <col min="12" max="12" width="10.625" style="15" customWidth="1"/>
    <col min="13" max="13" width="1.625" style="15" customWidth="1"/>
    <col min="14" max="16" width="11" style="15"/>
    <col min="17" max="17" width="1.625" style="7" customWidth="1"/>
    <col min="18" max="21" width="11" style="7"/>
    <col min="22" max="22" width="1.75" style="7" customWidth="1"/>
    <col min="23" max="26" width="11" style="7"/>
    <col min="27" max="27" width="1.625" style="7" customWidth="1"/>
    <col min="28" max="16384" width="11" style="7"/>
  </cols>
  <sheetData>
    <row r="1" spans="1:31" ht="26.25">
      <c r="A1" s="232" t="s">
        <v>1067</v>
      </c>
    </row>
    <row r="2" spans="1:31" ht="6" customHeight="1"/>
    <row r="3" spans="1:31" s="6" customFormat="1" ht="15.75">
      <c r="A3" s="228" t="s">
        <v>365</v>
      </c>
      <c r="B3" s="228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5" spans="1:31" s="224" customFormat="1" ht="21.75" customHeight="1">
      <c r="A5" s="233" t="s">
        <v>262</v>
      </c>
      <c r="B5" s="229" t="s">
        <v>263</v>
      </c>
      <c r="C5" s="219"/>
      <c r="D5" s="220" t="s">
        <v>264</v>
      </c>
      <c r="E5" s="220" t="s">
        <v>265</v>
      </c>
      <c r="F5" s="220" t="s">
        <v>266</v>
      </c>
      <c r="G5" s="220"/>
      <c r="H5" s="220"/>
      <c r="I5" s="220"/>
      <c r="J5" s="220"/>
      <c r="K5" s="220"/>
      <c r="L5" s="220"/>
      <c r="M5" s="220"/>
      <c r="N5" s="221" t="s">
        <v>259</v>
      </c>
      <c r="O5" s="221"/>
      <c r="P5" s="221"/>
      <c r="Q5" s="222"/>
      <c r="R5" s="222"/>
      <c r="S5" s="222"/>
      <c r="T5" s="222"/>
      <c r="U5" s="222"/>
      <c r="V5" s="222"/>
      <c r="W5" s="223" t="s">
        <v>260</v>
      </c>
      <c r="X5" s="223"/>
      <c r="Y5" s="223"/>
      <c r="Z5" s="223"/>
      <c r="AA5" s="222"/>
      <c r="AB5" s="223" t="s">
        <v>261</v>
      </c>
      <c r="AC5" s="223"/>
      <c r="AD5" s="223"/>
      <c r="AE5" s="223"/>
    </row>
    <row r="6" spans="1:31">
      <c r="A6" s="234"/>
      <c r="B6" s="230"/>
      <c r="D6" s="189" t="s">
        <v>267</v>
      </c>
      <c r="E6" s="189" t="s">
        <v>267</v>
      </c>
      <c r="F6" s="189" t="s">
        <v>267</v>
      </c>
      <c r="G6" s="189" t="s">
        <v>268</v>
      </c>
      <c r="H6" s="189"/>
      <c r="I6" s="189" t="s">
        <v>264</v>
      </c>
      <c r="J6" s="189" t="s">
        <v>265</v>
      </c>
      <c r="K6" s="189" t="s">
        <v>266</v>
      </c>
      <c r="L6" s="189" t="s">
        <v>268</v>
      </c>
      <c r="M6" s="189"/>
      <c r="N6" s="189" t="s">
        <v>269</v>
      </c>
      <c r="O6" s="189" t="s">
        <v>270</v>
      </c>
      <c r="P6" s="189" t="s">
        <v>271</v>
      </c>
      <c r="Q6" s="225"/>
      <c r="R6" s="225" t="s">
        <v>264</v>
      </c>
      <c r="S6" s="225" t="s">
        <v>265</v>
      </c>
      <c r="T6" s="225" t="s">
        <v>266</v>
      </c>
      <c r="U6" s="225" t="s">
        <v>268</v>
      </c>
      <c r="V6" s="225"/>
      <c r="W6" s="225" t="s">
        <v>272</v>
      </c>
      <c r="X6" s="225" t="s">
        <v>273</v>
      </c>
      <c r="Y6" s="225" t="s">
        <v>274</v>
      </c>
      <c r="Z6" s="225" t="s">
        <v>275</v>
      </c>
      <c r="AA6" s="225"/>
      <c r="AB6" s="225" t="s">
        <v>272</v>
      </c>
      <c r="AC6" s="225" t="s">
        <v>273</v>
      </c>
      <c r="AD6" s="225" t="s">
        <v>274</v>
      </c>
      <c r="AE6" s="225" t="s">
        <v>275</v>
      </c>
    </row>
    <row r="7" spans="1:31" s="6" customFormat="1" ht="19.5" customHeight="1">
      <c r="A7" s="246" t="s">
        <v>276</v>
      </c>
      <c r="B7" s="247"/>
      <c r="C7" s="130" t="s">
        <v>272</v>
      </c>
      <c r="D7" s="99">
        <v>190</v>
      </c>
      <c r="E7" s="99">
        <v>290.5</v>
      </c>
      <c r="F7" s="99">
        <v>210</v>
      </c>
      <c r="G7" s="99">
        <v>230.16666666666666</v>
      </c>
      <c r="H7" s="99"/>
      <c r="I7" s="226">
        <f>D7/D8</f>
        <v>0.68716094032549724</v>
      </c>
      <c r="J7" s="226">
        <f>E7/E8</f>
        <v>0.71288343558282208</v>
      </c>
      <c r="K7" s="226">
        <f>F7/F8</f>
        <v>0.68071312803889794</v>
      </c>
      <c r="L7" s="226">
        <f>AVERAGE(I7:K7)</f>
        <v>0.69358583464907253</v>
      </c>
      <c r="M7" s="226"/>
      <c r="N7" s="226">
        <f>STDEV(I7:K7)</f>
        <v>1.7020329672761833E-2</v>
      </c>
      <c r="O7" s="226">
        <f t="shared" ref="O7:O10" si="0">L7-N7</f>
        <v>0.67656550497631074</v>
      </c>
      <c r="P7" s="226">
        <f t="shared" ref="P7:P10" si="1">L7+N7</f>
        <v>0.71060616432183432</v>
      </c>
      <c r="Q7" s="6" t="str">
        <f>IF(AND(G7&gt;=$J7,G7&lt;=$K7),G7,"")</f>
        <v/>
      </c>
      <c r="R7" s="76">
        <f>IF(AND(I7&gt;=$O7,I7&lt;=$P7),I7,"")</f>
        <v>0.68716094032549724</v>
      </c>
      <c r="S7" s="76" t="str">
        <f>IF(AND(J7&gt;=$O7,J7&lt;=$P7),J7,"")</f>
        <v/>
      </c>
      <c r="T7" s="76">
        <f>IF(AND(K7&gt;=$O7,K7&lt;=$P7),K7,"")</f>
        <v>0.68071312803889794</v>
      </c>
      <c r="U7" s="76">
        <f>AVERAGE(R7:T7)</f>
        <v>0.68393703418219753</v>
      </c>
      <c r="W7" s="76">
        <f>L7</f>
        <v>0.69358583464907253</v>
      </c>
      <c r="X7" s="76">
        <f>L8</f>
        <v>1</v>
      </c>
      <c r="Y7" s="76">
        <f>L9</f>
        <v>2.0189036394831685</v>
      </c>
      <c r="Z7" s="76">
        <f>L10</f>
        <v>2.8271851872882396</v>
      </c>
      <c r="AB7" s="76">
        <f>U7</f>
        <v>0.68393703418219753</v>
      </c>
      <c r="AC7" s="76">
        <f>U8</f>
        <v>1</v>
      </c>
      <c r="AD7" s="76">
        <f>U9</f>
        <v>2.1523424932604089</v>
      </c>
      <c r="AE7" s="76">
        <f>U10</f>
        <v>2.7109405295761202</v>
      </c>
    </row>
    <row r="8" spans="1:31" s="6" customFormat="1" ht="15.75">
      <c r="A8" s="248"/>
      <c r="B8" s="249"/>
      <c r="C8" s="130" t="s">
        <v>273</v>
      </c>
      <c r="D8" s="99">
        <v>276.5</v>
      </c>
      <c r="E8" s="99">
        <v>407.5</v>
      </c>
      <c r="F8" s="99">
        <v>308.5</v>
      </c>
      <c r="G8" s="99">
        <v>330.83333333333331</v>
      </c>
      <c r="H8" s="99"/>
      <c r="I8" s="226">
        <f>D8/D8</f>
        <v>1</v>
      </c>
      <c r="J8" s="226">
        <f>E8/E8</f>
        <v>1</v>
      </c>
      <c r="K8" s="226">
        <f>F8/F8</f>
        <v>1</v>
      </c>
      <c r="L8" s="226">
        <f t="shared" ref="L8:L10" si="2">AVERAGE(I8:K8)</f>
        <v>1</v>
      </c>
      <c r="M8" s="226"/>
      <c r="N8" s="226">
        <f t="shared" ref="N8:N10" si="3">STDEV(I8:K8)</f>
        <v>0</v>
      </c>
      <c r="O8" s="226">
        <f t="shared" si="0"/>
        <v>1</v>
      </c>
      <c r="P8" s="226">
        <f t="shared" si="1"/>
        <v>1</v>
      </c>
      <c r="Q8" s="6" t="str">
        <f>IF(AND(G8&gt;=$J8,G8&lt;=$K8),G8,"")</f>
        <v/>
      </c>
      <c r="R8" s="76">
        <f t="shared" ref="R8:T10" si="4">IF(AND(I8&gt;=$O8,I8&lt;=$P8),I8,"")</f>
        <v>1</v>
      </c>
      <c r="S8" s="76">
        <f t="shared" si="4"/>
        <v>1</v>
      </c>
      <c r="T8" s="76">
        <f t="shared" si="4"/>
        <v>1</v>
      </c>
      <c r="U8" s="76">
        <f t="shared" ref="U8:U10" si="5">AVERAGE(R8:T8)</f>
        <v>1</v>
      </c>
    </row>
    <row r="9" spans="1:31" s="6" customFormat="1" ht="15.75">
      <c r="A9" s="248"/>
      <c r="B9" s="249"/>
      <c r="C9" s="130" t="s">
        <v>274</v>
      </c>
      <c r="D9" s="99">
        <v>566</v>
      </c>
      <c r="E9" s="99">
        <v>920</v>
      </c>
      <c r="F9" s="99">
        <v>540.5</v>
      </c>
      <c r="G9" s="99">
        <v>675.5</v>
      </c>
      <c r="H9" s="99"/>
      <c r="I9" s="226">
        <f>D9/D8</f>
        <v>2.0470162748643763</v>
      </c>
      <c r="J9" s="226">
        <f>E9/E8</f>
        <v>2.2576687116564416</v>
      </c>
      <c r="K9" s="226">
        <f>F9/F8</f>
        <v>1.7520259319286873</v>
      </c>
      <c r="L9" s="226">
        <f t="shared" si="2"/>
        <v>2.0189036394831685</v>
      </c>
      <c r="M9" s="226"/>
      <c r="N9" s="226">
        <f>STDEV(I9:K9)</f>
        <v>0.25399093561337782</v>
      </c>
      <c r="O9" s="226">
        <f t="shared" si="0"/>
        <v>1.7649127038697907</v>
      </c>
      <c r="P9" s="226">
        <f t="shared" si="1"/>
        <v>2.2728945750965464</v>
      </c>
      <c r="Q9" s="6" t="str">
        <f>IF(AND(G9&gt;=$J9,G9&lt;=$K9),G9,"")</f>
        <v/>
      </c>
      <c r="R9" s="76">
        <f t="shared" si="4"/>
        <v>2.0470162748643763</v>
      </c>
      <c r="S9" s="76">
        <f t="shared" si="4"/>
        <v>2.2576687116564416</v>
      </c>
      <c r="T9" s="76" t="str">
        <f t="shared" si="4"/>
        <v/>
      </c>
      <c r="U9" s="76">
        <f t="shared" si="5"/>
        <v>2.1523424932604089</v>
      </c>
    </row>
    <row r="10" spans="1:31" s="6" customFormat="1" ht="15.75">
      <c r="A10" s="248"/>
      <c r="B10" s="249"/>
      <c r="C10" s="130" t="s">
        <v>275</v>
      </c>
      <c r="D10" s="99">
        <v>846</v>
      </c>
      <c r="E10" s="99">
        <v>1137.5</v>
      </c>
      <c r="F10" s="99">
        <v>811.5</v>
      </c>
      <c r="G10" s="99">
        <v>931.66666666666663</v>
      </c>
      <c r="H10" s="99"/>
      <c r="I10" s="226">
        <f>D10/D8</f>
        <v>3.0596745027124772</v>
      </c>
      <c r="J10" s="226">
        <f>E10/E8</f>
        <v>2.7914110429447851</v>
      </c>
      <c r="K10" s="226">
        <f>F10/F8</f>
        <v>2.6304700162074552</v>
      </c>
      <c r="L10" s="226">
        <f t="shared" si="2"/>
        <v>2.8271851872882396</v>
      </c>
      <c r="M10" s="226"/>
      <c r="N10" s="226">
        <f t="shared" si="3"/>
        <v>0.21682703904642431</v>
      </c>
      <c r="O10" s="226">
        <f t="shared" si="0"/>
        <v>2.6103581482418154</v>
      </c>
      <c r="P10" s="226">
        <f t="shared" si="1"/>
        <v>3.0440122263346638</v>
      </c>
      <c r="Q10" s="6" t="str">
        <f>IF(AND(G10&gt;=$J10,G10&lt;=$K10),G10,"")</f>
        <v/>
      </c>
      <c r="R10" s="76" t="str">
        <f t="shared" si="4"/>
        <v/>
      </c>
      <c r="S10" s="76">
        <f t="shared" si="4"/>
        <v>2.7914110429447851</v>
      </c>
      <c r="T10" s="76">
        <f t="shared" si="4"/>
        <v>2.6304700162074552</v>
      </c>
      <c r="U10" s="76">
        <f t="shared" si="5"/>
        <v>2.7109405295761202</v>
      </c>
    </row>
    <row r="11" spans="1:31" s="6" customFormat="1" ht="16.5" thickBot="1">
      <c r="A11" s="250"/>
      <c r="B11" s="251"/>
      <c r="C11" s="244" t="s">
        <v>277</v>
      </c>
      <c r="D11" s="245">
        <v>296</v>
      </c>
      <c r="E11" s="245">
        <v>452</v>
      </c>
      <c r="F11" s="245">
        <v>331</v>
      </c>
      <c r="G11" s="245">
        <v>359.66666666666669</v>
      </c>
      <c r="H11" s="99"/>
      <c r="I11" s="130"/>
      <c r="J11" s="130"/>
      <c r="K11" s="130"/>
      <c r="L11" s="130"/>
      <c r="M11" s="130"/>
      <c r="N11" s="130"/>
      <c r="O11" s="130"/>
      <c r="P11" s="130"/>
    </row>
    <row r="12" spans="1:31" s="237" customFormat="1" ht="16.5" customHeight="1">
      <c r="A12" s="235" t="s">
        <v>278</v>
      </c>
      <c r="B12" s="236" t="s">
        <v>279</v>
      </c>
      <c r="C12" s="237" t="s">
        <v>272</v>
      </c>
      <c r="D12" s="238">
        <v>122.5</v>
      </c>
      <c r="E12" s="238">
        <v>595.5</v>
      </c>
      <c r="F12" s="238">
        <v>243</v>
      </c>
      <c r="G12" s="238">
        <v>320.33333333333331</v>
      </c>
      <c r="H12" s="238"/>
      <c r="I12" s="239">
        <f>D12/D13</f>
        <v>0.2803203661327231</v>
      </c>
      <c r="J12" s="239">
        <f>E12/E13</f>
        <v>0.83696416022487707</v>
      </c>
      <c r="K12" s="239">
        <f>F12/F13</f>
        <v>0.76295133437990581</v>
      </c>
      <c r="L12" s="239">
        <f>AVERAGE(I12:K12)</f>
        <v>0.62674528691250198</v>
      </c>
      <c r="M12" s="239"/>
      <c r="N12" s="239">
        <f>STDEV(I12:K12)</f>
        <v>0.30228652616407925</v>
      </c>
      <c r="O12" s="239">
        <f>L12-N12</f>
        <v>0.32445876074842273</v>
      </c>
      <c r="P12" s="239">
        <f>L12+N12</f>
        <v>0.92903181307658123</v>
      </c>
      <c r="Q12" s="237" t="str">
        <f>IF(AND(G12&gt;=$J12,G12&lt;=$K12),G12,"")</f>
        <v/>
      </c>
      <c r="R12" s="239" t="str">
        <f>IF(AND(I12&gt;=$O12,I12&lt;=$P12),I12,"")</f>
        <v/>
      </c>
      <c r="S12" s="239">
        <f>IF(AND(J12&gt;=$O12,J12&lt;=$P12),J12,"")</f>
        <v>0.83696416022487707</v>
      </c>
      <c r="T12" s="239">
        <f>IF(AND(K12&gt;=$O12,K12&lt;=$P12),K12,"")</f>
        <v>0.76295133437990581</v>
      </c>
      <c r="U12" s="239">
        <f>AVERAGE(R12:T12)</f>
        <v>0.79995774730239144</v>
      </c>
      <c r="W12" s="239">
        <f>L12</f>
        <v>0.62674528691250198</v>
      </c>
      <c r="X12" s="239">
        <f>L13</f>
        <v>1</v>
      </c>
      <c r="Y12" s="239">
        <f>L14</f>
        <v>1.9227718258541444</v>
      </c>
      <c r="Z12" s="239">
        <f>L15</f>
        <v>2.0790303863847894</v>
      </c>
      <c r="AB12" s="239">
        <f>U12</f>
        <v>0.79995774730239144</v>
      </c>
      <c r="AC12" s="239">
        <f>U13</f>
        <v>1</v>
      </c>
      <c r="AD12" s="239">
        <f>U14</f>
        <v>2.0631216320308243</v>
      </c>
      <c r="AE12" s="239">
        <f>U15</f>
        <v>2.2654183835125319</v>
      </c>
    </row>
    <row r="13" spans="1:31" s="28" customFormat="1" ht="14.25">
      <c r="A13" s="231"/>
      <c r="B13" s="231"/>
      <c r="C13" s="32" t="s">
        <v>273</v>
      </c>
      <c r="D13" s="33">
        <v>437</v>
      </c>
      <c r="E13" s="33">
        <v>711.5</v>
      </c>
      <c r="F13" s="33">
        <v>318.5</v>
      </c>
      <c r="G13" s="33">
        <v>489</v>
      </c>
      <c r="H13" s="33"/>
      <c r="I13" s="31">
        <f>D13/D13</f>
        <v>1</v>
      </c>
      <c r="J13" s="31">
        <f>E13/E13</f>
        <v>1</v>
      </c>
      <c r="K13" s="31">
        <f>F13/F13</f>
        <v>1</v>
      </c>
      <c r="L13" s="31">
        <f t="shared" ref="L13:L15" si="6">AVERAGE(I13:K13)</f>
        <v>1</v>
      </c>
      <c r="M13" s="31"/>
      <c r="N13" s="31">
        <f t="shared" ref="N13:N15" si="7">STDEV(I13:K13)</f>
        <v>0</v>
      </c>
      <c r="O13" s="31">
        <f t="shared" ref="O13:O15" si="8">L13-N13</f>
        <v>1</v>
      </c>
      <c r="P13" s="31">
        <f t="shared" ref="P13:P15" si="9">L13+N13</f>
        <v>1</v>
      </c>
      <c r="Q13" s="28" t="str">
        <f>IF(AND(G13&gt;=$J13,G13&lt;=$K13),G13,"")</f>
        <v/>
      </c>
      <c r="R13" s="227">
        <f t="shared" ref="R13:T15" si="10">IF(AND(I13&gt;=$O13,I13&lt;=$P13),I13,"")</f>
        <v>1</v>
      </c>
      <c r="S13" s="227">
        <f t="shared" si="10"/>
        <v>1</v>
      </c>
      <c r="T13" s="227">
        <f t="shared" si="10"/>
        <v>1</v>
      </c>
      <c r="U13" s="227">
        <f t="shared" ref="U13:U15" si="11">AVERAGE(R13:T13)</f>
        <v>1</v>
      </c>
    </row>
    <row r="14" spans="1:31" s="35" customFormat="1" ht="14.25">
      <c r="A14" s="240"/>
      <c r="B14" s="240"/>
      <c r="C14" s="35" t="s">
        <v>274</v>
      </c>
      <c r="D14" s="36">
        <v>956.5</v>
      </c>
      <c r="E14" s="36">
        <v>1378.5</v>
      </c>
      <c r="F14" s="36">
        <v>523</v>
      </c>
      <c r="G14" s="36">
        <v>952.66666666666663</v>
      </c>
      <c r="H14" s="36"/>
      <c r="I14" s="34">
        <f>D14/D13</f>
        <v>2.1887871853546912</v>
      </c>
      <c r="J14" s="34">
        <f>E14/E13</f>
        <v>1.9374560787069572</v>
      </c>
      <c r="K14" s="34">
        <f>F14/F13</f>
        <v>1.642072213500785</v>
      </c>
      <c r="L14" s="34">
        <f t="shared" si="6"/>
        <v>1.9227718258541444</v>
      </c>
      <c r="M14" s="34"/>
      <c r="N14" s="34">
        <f t="shared" si="7"/>
        <v>0.27365313002721003</v>
      </c>
      <c r="O14" s="34">
        <f t="shared" si="8"/>
        <v>1.6491186958269344</v>
      </c>
      <c r="P14" s="34">
        <f t="shared" si="9"/>
        <v>2.1964249558813544</v>
      </c>
      <c r="Q14" s="35" t="str">
        <f>IF(AND(G14&gt;=$J14,G14&lt;=$K14),G14,"")</f>
        <v/>
      </c>
      <c r="R14" s="34">
        <f t="shared" si="10"/>
        <v>2.1887871853546912</v>
      </c>
      <c r="S14" s="34">
        <f t="shared" si="10"/>
        <v>1.9374560787069572</v>
      </c>
      <c r="T14" s="34" t="str">
        <f t="shared" si="10"/>
        <v/>
      </c>
      <c r="U14" s="34">
        <f t="shared" si="11"/>
        <v>2.0631216320308243</v>
      </c>
    </row>
    <row r="15" spans="1:31" s="28" customFormat="1" ht="14.25">
      <c r="A15" s="231"/>
      <c r="B15" s="231"/>
      <c r="C15" s="32" t="s">
        <v>275</v>
      </c>
      <c r="D15" s="33">
        <v>1065.5</v>
      </c>
      <c r="E15" s="33">
        <v>1214</v>
      </c>
      <c r="F15" s="33">
        <v>666.5</v>
      </c>
      <c r="G15" s="33">
        <v>982</v>
      </c>
      <c r="H15" s="33"/>
      <c r="I15" s="31">
        <f>D15/D13</f>
        <v>2.4382151029748282</v>
      </c>
      <c r="J15" s="31">
        <f>E15/E13</f>
        <v>1.7062543921293043</v>
      </c>
      <c r="K15" s="31">
        <f>F15/F13</f>
        <v>2.0926216640502355</v>
      </c>
      <c r="L15" s="31">
        <f t="shared" si="6"/>
        <v>2.0790303863847894</v>
      </c>
      <c r="M15" s="31"/>
      <c r="N15" s="31">
        <f t="shared" si="7"/>
        <v>0.36616958185628329</v>
      </c>
      <c r="O15" s="31">
        <f t="shared" si="8"/>
        <v>1.7128608045285061</v>
      </c>
      <c r="P15" s="31">
        <f t="shared" si="9"/>
        <v>2.4451999682410728</v>
      </c>
      <c r="Q15" s="28" t="str">
        <f>IF(AND(G15&gt;=$J15,G15&lt;=$K15),G15,"")</f>
        <v/>
      </c>
      <c r="R15" s="227">
        <f t="shared" si="10"/>
        <v>2.4382151029748282</v>
      </c>
      <c r="S15" s="227" t="str">
        <f t="shared" si="10"/>
        <v/>
      </c>
      <c r="T15" s="227">
        <f t="shared" si="10"/>
        <v>2.0926216640502355</v>
      </c>
      <c r="U15" s="227">
        <f t="shared" si="11"/>
        <v>2.2654183835125319</v>
      </c>
    </row>
    <row r="16" spans="1:31" s="35" customFormat="1">
      <c r="A16" s="240"/>
      <c r="B16" s="240"/>
      <c r="C16" s="42" t="s">
        <v>277</v>
      </c>
      <c r="D16" s="252">
        <v>468.5</v>
      </c>
      <c r="E16" s="252">
        <v>774.5</v>
      </c>
      <c r="F16" s="252">
        <v>355</v>
      </c>
      <c r="G16" s="252">
        <v>532.66666666666663</v>
      </c>
      <c r="H16" s="36"/>
    </row>
    <row r="17" spans="1:31" s="237" customFormat="1" ht="16.5" customHeight="1">
      <c r="A17" s="235"/>
      <c r="B17" s="236" t="s">
        <v>280</v>
      </c>
      <c r="C17" s="237" t="s">
        <v>272</v>
      </c>
      <c r="D17" s="238">
        <v>278.5</v>
      </c>
      <c r="E17" s="238">
        <v>230.5</v>
      </c>
      <c r="F17" s="238">
        <v>310</v>
      </c>
      <c r="G17" s="238">
        <v>273</v>
      </c>
      <c r="H17" s="238"/>
      <c r="I17" s="239">
        <f>D17/D18</f>
        <v>0.66309523809523807</v>
      </c>
      <c r="J17" s="239">
        <f>E17/E18</f>
        <v>0.46707193515704154</v>
      </c>
      <c r="K17" s="239">
        <f>F17/F18</f>
        <v>0.78680203045685282</v>
      </c>
      <c r="L17" s="239">
        <f>AVERAGE(I17:K17)</f>
        <v>0.63898973456971075</v>
      </c>
      <c r="M17" s="239"/>
      <c r="N17" s="239">
        <f>STDEV(I17:K17)</f>
        <v>0.16122233075871073</v>
      </c>
      <c r="O17" s="239">
        <f>L17-N17</f>
        <v>0.47776740381100002</v>
      </c>
      <c r="P17" s="239">
        <f>L17+N17</f>
        <v>0.80021206532842148</v>
      </c>
      <c r="Q17" s="237" t="str">
        <f>IF(AND(G17&gt;=$J17,G17&lt;=$K17),G17,"")</f>
        <v/>
      </c>
      <c r="R17" s="239">
        <f>IF(AND(I17&gt;=$O17,I17&lt;=$P17),I17,"")</f>
        <v>0.66309523809523807</v>
      </c>
      <c r="S17" s="239" t="str">
        <f>IF(AND(J17&gt;=$O17,J17&lt;=$P17),J17,"")</f>
        <v/>
      </c>
      <c r="T17" s="239">
        <f>IF(AND(K17&gt;=$O17,K17&lt;=$P17),K17,"")</f>
        <v>0.78680203045685282</v>
      </c>
      <c r="U17" s="239">
        <f>AVERAGE(R17:T17)</f>
        <v>0.72494863427604539</v>
      </c>
      <c r="W17" s="239">
        <f>L17</f>
        <v>0.63898973456971075</v>
      </c>
      <c r="X17" s="239">
        <f>L18</f>
        <v>1</v>
      </c>
      <c r="Y17" s="239">
        <f>L19</f>
        <v>1.611792858771474</v>
      </c>
      <c r="Z17" s="239">
        <f>L20</f>
        <v>1.8437798401212373</v>
      </c>
      <c r="AB17" s="239">
        <f>U17</f>
        <v>0.72494863427604539</v>
      </c>
      <c r="AC17" s="239">
        <f>U18</f>
        <v>1</v>
      </c>
      <c r="AD17" s="239">
        <f>U19</f>
        <v>1.4496041817742324</v>
      </c>
      <c r="AE17" s="239">
        <f>U20</f>
        <v>2.2984078554199519</v>
      </c>
    </row>
    <row r="18" spans="1:31" s="28" customFormat="1" ht="14.25">
      <c r="A18" s="231"/>
      <c r="B18" s="231"/>
      <c r="C18" s="32" t="s">
        <v>273</v>
      </c>
      <c r="D18" s="33">
        <v>420</v>
      </c>
      <c r="E18" s="33">
        <v>493.5</v>
      </c>
      <c r="F18" s="33">
        <v>394</v>
      </c>
      <c r="G18" s="33">
        <v>435.83333333333331</v>
      </c>
      <c r="H18" s="33"/>
      <c r="I18" s="31">
        <f>D18/D18</f>
        <v>1</v>
      </c>
      <c r="J18" s="31">
        <f>E18/E18</f>
        <v>1</v>
      </c>
      <c r="K18" s="31">
        <f>F18/F18</f>
        <v>1</v>
      </c>
      <c r="L18" s="31">
        <f t="shared" ref="L18:L20" si="12">AVERAGE(I18:K18)</f>
        <v>1</v>
      </c>
      <c r="M18" s="31"/>
      <c r="N18" s="31">
        <f t="shared" ref="N18:N20" si="13">STDEV(I18:K18)</f>
        <v>0</v>
      </c>
      <c r="O18" s="31">
        <f t="shared" ref="O18:O20" si="14">L18-N18</f>
        <v>1</v>
      </c>
      <c r="P18" s="31">
        <f t="shared" ref="P18:P20" si="15">L18+N18</f>
        <v>1</v>
      </c>
      <c r="Q18" s="28" t="str">
        <f>IF(AND(G18&gt;=$J18,G18&lt;=$K18),G18,"")</f>
        <v/>
      </c>
      <c r="R18" s="227">
        <f t="shared" ref="R18:T20" si="16">IF(AND(I18&gt;=$O18,I18&lt;=$P18),I18,"")</f>
        <v>1</v>
      </c>
      <c r="S18" s="227">
        <f t="shared" si="16"/>
        <v>1</v>
      </c>
      <c r="T18" s="227">
        <f t="shared" si="16"/>
        <v>1</v>
      </c>
      <c r="U18" s="227">
        <f t="shared" ref="U18:U20" si="17">AVERAGE(R18:T18)</f>
        <v>1</v>
      </c>
    </row>
    <row r="19" spans="1:31" s="35" customFormat="1" ht="14.25">
      <c r="A19" s="240"/>
      <c r="B19" s="240"/>
      <c r="C19" s="35" t="s">
        <v>274</v>
      </c>
      <c r="D19" s="36">
        <v>641.5</v>
      </c>
      <c r="E19" s="36">
        <v>955.5</v>
      </c>
      <c r="F19" s="36">
        <v>540.5</v>
      </c>
      <c r="G19" s="36">
        <v>712.5</v>
      </c>
      <c r="H19" s="36"/>
      <c r="I19" s="34">
        <f>D19/D18</f>
        <v>1.5273809523809523</v>
      </c>
      <c r="J19" s="34">
        <f>E19/E18</f>
        <v>1.9361702127659575</v>
      </c>
      <c r="K19" s="34">
        <f>F19/F18</f>
        <v>1.3718274111675126</v>
      </c>
      <c r="L19" s="34">
        <f t="shared" si="12"/>
        <v>1.611792858771474</v>
      </c>
      <c r="M19" s="34"/>
      <c r="N19" s="34">
        <f t="shared" si="13"/>
        <v>0.2914870955708973</v>
      </c>
      <c r="O19" s="34">
        <f t="shared" si="14"/>
        <v>1.3203057632005768</v>
      </c>
      <c r="P19" s="34">
        <f t="shared" si="15"/>
        <v>1.9032799543423713</v>
      </c>
      <c r="Q19" s="35" t="str">
        <f>IF(AND(G19&gt;=$J19,G19&lt;=$K19),G19,"")</f>
        <v/>
      </c>
      <c r="R19" s="34">
        <f t="shared" si="16"/>
        <v>1.5273809523809523</v>
      </c>
      <c r="S19" s="34" t="str">
        <f t="shared" si="16"/>
        <v/>
      </c>
      <c r="T19" s="34">
        <f t="shared" si="16"/>
        <v>1.3718274111675126</v>
      </c>
      <c r="U19" s="34">
        <f t="shared" si="17"/>
        <v>1.4496041817742324</v>
      </c>
    </row>
    <row r="20" spans="1:31" s="28" customFormat="1" ht="14.25">
      <c r="A20" s="231"/>
      <c r="B20" s="231"/>
      <c r="C20" s="32" t="s">
        <v>275</v>
      </c>
      <c r="D20" s="33">
        <v>392.5</v>
      </c>
      <c r="E20" s="33">
        <v>959</v>
      </c>
      <c r="F20" s="33">
        <v>1045.5</v>
      </c>
      <c r="G20" s="33">
        <v>799</v>
      </c>
      <c r="H20" s="33"/>
      <c r="I20" s="31">
        <f>D20/D18</f>
        <v>0.93452380952380953</v>
      </c>
      <c r="J20" s="31">
        <f>E20/E18</f>
        <v>1.9432624113475176</v>
      </c>
      <c r="K20" s="31">
        <f>F20/F18</f>
        <v>2.6535532994923856</v>
      </c>
      <c r="L20" s="31">
        <f t="shared" si="12"/>
        <v>1.8437798401212373</v>
      </c>
      <c r="M20" s="31"/>
      <c r="N20" s="31">
        <f t="shared" si="13"/>
        <v>0.86382184698510112</v>
      </c>
      <c r="O20" s="31">
        <f t="shared" si="14"/>
        <v>0.97995799313613619</v>
      </c>
      <c r="P20" s="31">
        <f t="shared" si="15"/>
        <v>2.7076016871063384</v>
      </c>
      <c r="Q20" s="28" t="str">
        <f>IF(AND(G20&gt;=$J20,G20&lt;=$K20),G20,"")</f>
        <v/>
      </c>
      <c r="R20" s="227" t="str">
        <f t="shared" si="16"/>
        <v/>
      </c>
      <c r="S20" s="227">
        <f t="shared" si="16"/>
        <v>1.9432624113475176</v>
      </c>
      <c r="T20" s="227">
        <f t="shared" si="16"/>
        <v>2.6535532994923856</v>
      </c>
      <c r="U20" s="227">
        <f t="shared" si="17"/>
        <v>2.2984078554199519</v>
      </c>
    </row>
    <row r="21" spans="1:31" s="35" customFormat="1">
      <c r="A21" s="240"/>
      <c r="B21" s="240"/>
      <c r="C21" s="42" t="s">
        <v>277</v>
      </c>
      <c r="D21" s="252">
        <v>426.5</v>
      </c>
      <c r="E21" s="252">
        <v>571.5</v>
      </c>
      <c r="F21" s="252">
        <v>460.5</v>
      </c>
      <c r="G21" s="252">
        <v>486.16666666666669</v>
      </c>
      <c r="H21" s="36"/>
    </row>
    <row r="22" spans="1:31" s="237" customFormat="1" ht="16.5" customHeight="1">
      <c r="A22" s="235" t="s">
        <v>281</v>
      </c>
      <c r="B22" s="242" t="s">
        <v>282</v>
      </c>
      <c r="C22" s="237" t="s">
        <v>272</v>
      </c>
      <c r="D22" s="238">
        <v>145</v>
      </c>
      <c r="E22" s="238">
        <v>258</v>
      </c>
      <c r="F22" s="238">
        <v>310</v>
      </c>
      <c r="G22" s="238">
        <v>237.66666666666666</v>
      </c>
      <c r="H22" s="238"/>
      <c r="I22" s="239">
        <f>D22/D23</f>
        <v>0.44822256568778979</v>
      </c>
      <c r="J22" s="239">
        <f>E22/E23</f>
        <v>0.71172413793103451</v>
      </c>
      <c r="K22" s="239">
        <f>F22/F23</f>
        <v>0.60784313725490191</v>
      </c>
      <c r="L22" s="239">
        <f>AVERAGE(I22:K22)</f>
        <v>0.58926328029124209</v>
      </c>
      <c r="M22" s="239"/>
      <c r="N22" s="239">
        <f>STDEV(I22:K22)</f>
        <v>0.1327297176869518</v>
      </c>
      <c r="O22" s="239">
        <f>L22-N22</f>
        <v>0.45653356260429029</v>
      </c>
      <c r="P22" s="239">
        <f>L22+N22</f>
        <v>0.72199299797819383</v>
      </c>
      <c r="Q22" s="237" t="str">
        <f>IF(AND(G22&gt;=$J22,G22&lt;=$K22),G22,"")</f>
        <v/>
      </c>
      <c r="R22" s="239" t="str">
        <f>IF(AND(I22&gt;=$O22,I22&lt;=$P22),I22,"")</f>
        <v/>
      </c>
      <c r="S22" s="239">
        <f>IF(AND(J22&gt;=$O22,J22&lt;=$P22),J22,"")</f>
        <v>0.71172413793103451</v>
      </c>
      <c r="T22" s="239">
        <f>IF(AND(K22&gt;=$O22,K22&lt;=$P22),K22,"")</f>
        <v>0.60784313725490191</v>
      </c>
      <c r="U22" s="239">
        <f>AVERAGE(R22:T22)</f>
        <v>0.65978363759296821</v>
      </c>
      <c r="W22" s="239">
        <f>L22</f>
        <v>0.58926328029124209</v>
      </c>
      <c r="X22" s="239">
        <f>L23</f>
        <v>1</v>
      </c>
      <c r="Y22" s="239">
        <f>L24</f>
        <v>2.4149564171455502</v>
      </c>
      <c r="Z22" s="239">
        <f>L25</f>
        <v>3.2585356314175549</v>
      </c>
      <c r="AB22" s="239">
        <f>U22</f>
        <v>0.65978363759296821</v>
      </c>
      <c r="AC22" s="239">
        <f>U23</f>
        <v>1</v>
      </c>
      <c r="AD22" s="239">
        <f>U24</f>
        <v>2.9386110963065608</v>
      </c>
      <c r="AE22" s="239">
        <f>U25</f>
        <v>2.8270191334008423</v>
      </c>
    </row>
    <row r="23" spans="1:31" s="28" customFormat="1" ht="14.25">
      <c r="A23" s="231"/>
      <c r="B23" s="231"/>
      <c r="C23" s="32" t="s">
        <v>273</v>
      </c>
      <c r="D23" s="33">
        <v>323.5</v>
      </c>
      <c r="E23" s="33">
        <v>362.5</v>
      </c>
      <c r="F23" s="33">
        <v>510</v>
      </c>
      <c r="G23" s="33">
        <v>398.66666666666669</v>
      </c>
      <c r="H23" s="33"/>
      <c r="I23" s="31">
        <f>D23/D23</f>
        <v>1</v>
      </c>
      <c r="J23" s="31">
        <f>E23/E23</f>
        <v>1</v>
      </c>
      <c r="K23" s="31">
        <f>F23/F23</f>
        <v>1</v>
      </c>
      <c r="L23" s="31">
        <f t="shared" ref="L23:L25" si="18">AVERAGE(I23:K23)</f>
        <v>1</v>
      </c>
      <c r="M23" s="31"/>
      <c r="N23" s="31">
        <f t="shared" ref="N23:N25" si="19">STDEV(I23:K23)</f>
        <v>0</v>
      </c>
      <c r="O23" s="31">
        <f t="shared" ref="O23:O25" si="20">L23-N23</f>
        <v>1</v>
      </c>
      <c r="P23" s="31">
        <f t="shared" ref="P23:P25" si="21">L23+N23</f>
        <v>1</v>
      </c>
      <c r="Q23" s="28" t="str">
        <f>IF(AND(G23&gt;=$J23,G23&lt;=$K23),G23,"")</f>
        <v/>
      </c>
      <c r="R23" s="227">
        <f t="shared" ref="R23:T25" si="22">IF(AND(I23&gt;=$O23,I23&lt;=$P23),I23,"")</f>
        <v>1</v>
      </c>
      <c r="S23" s="227">
        <f t="shared" si="22"/>
        <v>1</v>
      </c>
      <c r="T23" s="227">
        <f t="shared" si="22"/>
        <v>1</v>
      </c>
      <c r="U23" s="227">
        <f t="shared" ref="U23:U25" si="23">AVERAGE(R23:T23)</f>
        <v>1</v>
      </c>
    </row>
    <row r="24" spans="1:31" s="35" customFormat="1" ht="14.25">
      <c r="A24" s="240"/>
      <c r="B24" s="240"/>
      <c r="C24" s="35" t="s">
        <v>274</v>
      </c>
      <c r="D24" s="36">
        <v>958</v>
      </c>
      <c r="E24" s="36">
        <v>1057</v>
      </c>
      <c r="F24" s="36">
        <v>697.5</v>
      </c>
      <c r="G24" s="36">
        <v>904.16666666666663</v>
      </c>
      <c r="H24" s="36"/>
      <c r="I24" s="34">
        <f>D24/D23</f>
        <v>2.9613601236476041</v>
      </c>
      <c r="J24" s="34">
        <f>E24/E23</f>
        <v>2.915862068965517</v>
      </c>
      <c r="K24" s="34">
        <f>F24/F23</f>
        <v>1.3676470588235294</v>
      </c>
      <c r="L24" s="34">
        <f t="shared" si="18"/>
        <v>2.4149564171455502</v>
      </c>
      <c r="M24" s="34"/>
      <c r="N24" s="34">
        <f t="shared" si="19"/>
        <v>0.90728175737563843</v>
      </c>
      <c r="O24" s="34">
        <f t="shared" si="20"/>
        <v>1.5076746597699118</v>
      </c>
      <c r="P24" s="34">
        <f t="shared" si="21"/>
        <v>3.3222381745211886</v>
      </c>
      <c r="Q24" s="35" t="str">
        <f>IF(AND(G24&gt;=$J24,G24&lt;=$K24),G24,"")</f>
        <v/>
      </c>
      <c r="R24" s="34">
        <f t="shared" si="22"/>
        <v>2.9613601236476041</v>
      </c>
      <c r="S24" s="34">
        <f t="shared" si="22"/>
        <v>2.915862068965517</v>
      </c>
      <c r="T24" s="34" t="str">
        <f t="shared" si="22"/>
        <v/>
      </c>
      <c r="U24" s="34">
        <f t="shared" si="23"/>
        <v>2.9386110963065608</v>
      </c>
    </row>
    <row r="25" spans="1:31" s="28" customFormat="1" ht="14.25">
      <c r="A25" s="231"/>
      <c r="B25" s="231"/>
      <c r="C25" s="32" t="s">
        <v>275</v>
      </c>
      <c r="D25" s="33">
        <v>950.5</v>
      </c>
      <c r="E25" s="33">
        <v>984.5</v>
      </c>
      <c r="F25" s="33">
        <v>2102</v>
      </c>
      <c r="G25" s="33">
        <v>1345.6666666666667</v>
      </c>
      <c r="H25" s="33"/>
      <c r="I25" s="31">
        <f>D25/D23</f>
        <v>2.9381761978361669</v>
      </c>
      <c r="J25" s="31">
        <f>E25/E23</f>
        <v>2.7158620689655173</v>
      </c>
      <c r="K25" s="31">
        <f>F25/F23</f>
        <v>4.12156862745098</v>
      </c>
      <c r="L25" s="31">
        <f t="shared" si="18"/>
        <v>3.2585356314175549</v>
      </c>
      <c r="M25" s="31"/>
      <c r="N25" s="31">
        <f t="shared" si="19"/>
        <v>0.75562911349133288</v>
      </c>
      <c r="O25" s="31">
        <f t="shared" si="20"/>
        <v>2.5029065179262222</v>
      </c>
      <c r="P25" s="31">
        <f t="shared" si="21"/>
        <v>4.0141647449088875</v>
      </c>
      <c r="Q25" s="28" t="str">
        <f>IF(AND(G25&gt;=$J25,G25&lt;=$K25),G25,"")</f>
        <v/>
      </c>
      <c r="R25" s="227">
        <f t="shared" si="22"/>
        <v>2.9381761978361669</v>
      </c>
      <c r="S25" s="227">
        <f t="shared" si="22"/>
        <v>2.7158620689655173</v>
      </c>
      <c r="T25" s="227" t="str">
        <f t="shared" si="22"/>
        <v/>
      </c>
      <c r="U25" s="227">
        <f t="shared" si="23"/>
        <v>2.8270191334008423</v>
      </c>
    </row>
    <row r="26" spans="1:31" s="35" customFormat="1">
      <c r="A26" s="240"/>
      <c r="B26" s="240"/>
      <c r="C26" s="42" t="s">
        <v>277</v>
      </c>
      <c r="D26" s="252">
        <v>297.5</v>
      </c>
      <c r="E26" s="252">
        <v>343.5</v>
      </c>
      <c r="F26" s="252">
        <v>458.5</v>
      </c>
      <c r="G26" s="252">
        <v>366.5</v>
      </c>
      <c r="H26" s="36"/>
    </row>
    <row r="27" spans="1:31" s="237" customFormat="1" ht="16.5" customHeight="1">
      <c r="A27" s="235" t="s">
        <v>283</v>
      </c>
      <c r="B27" s="242" t="s">
        <v>284</v>
      </c>
      <c r="C27" s="237" t="s">
        <v>272</v>
      </c>
      <c r="D27" s="238">
        <v>212.5</v>
      </c>
      <c r="E27" s="238">
        <v>336.5</v>
      </c>
      <c r="F27" s="238">
        <v>207.5</v>
      </c>
      <c r="G27" s="238">
        <v>252.16666666666666</v>
      </c>
      <c r="H27" s="238"/>
      <c r="I27" s="239">
        <f>D27/D28</f>
        <v>0.68548387096774188</v>
      </c>
      <c r="J27" s="239">
        <f>E27/E28</f>
        <v>0.70693277310924374</v>
      </c>
      <c r="K27" s="239">
        <f>F27/F28</f>
        <v>0.60319767441860461</v>
      </c>
      <c r="L27" s="239">
        <f>AVERAGE(I27:K27)</f>
        <v>0.66520477283186341</v>
      </c>
      <c r="M27" s="239"/>
      <c r="N27" s="239">
        <f>STDEV(I27:K27)</f>
        <v>5.4760150118426471E-2</v>
      </c>
      <c r="O27" s="239">
        <f>L27-N27</f>
        <v>0.61044462271343691</v>
      </c>
      <c r="P27" s="239">
        <f>L27+N27</f>
        <v>0.71996492295028991</v>
      </c>
      <c r="Q27" s="237" t="str">
        <f>IF(AND(G27&gt;=$J27,G27&lt;=$K27),G27,"")</f>
        <v/>
      </c>
      <c r="R27" s="239">
        <f>IF(AND(I27&gt;=$O27,I27&lt;=$P27),I27,"")</f>
        <v>0.68548387096774188</v>
      </c>
      <c r="S27" s="239">
        <f>IF(AND(J27&gt;=$O27,J27&lt;=$P27),J27,"")</f>
        <v>0.70693277310924374</v>
      </c>
      <c r="T27" s="239" t="str">
        <f>IF(AND(K27&gt;=$O27,K27&lt;=$P27),K27,"")</f>
        <v/>
      </c>
      <c r="U27" s="239">
        <f>AVERAGE(R27:T27)</f>
        <v>0.69620832203849281</v>
      </c>
      <c r="W27" s="239">
        <f>L27</f>
        <v>0.66520477283186341</v>
      </c>
      <c r="X27" s="239">
        <f>L28</f>
        <v>1</v>
      </c>
      <c r="Y27" s="239">
        <f>L29</f>
        <v>2.4293969238107844</v>
      </c>
      <c r="Z27" s="239">
        <f>L30</f>
        <v>2.4483810553478706</v>
      </c>
      <c r="AB27" s="239">
        <f>U27</f>
        <v>0.69620832203849281</v>
      </c>
      <c r="AC27" s="239">
        <f>U28</f>
        <v>1</v>
      </c>
      <c r="AD27" s="239">
        <f>U29</f>
        <v>2.2416760308774673</v>
      </c>
      <c r="AE27" s="239">
        <f>U30</f>
        <v>2.2419264217314834</v>
      </c>
    </row>
    <row r="28" spans="1:31" s="28" customFormat="1" ht="14.25">
      <c r="A28" s="231"/>
      <c r="B28" s="231"/>
      <c r="C28" s="32" t="s">
        <v>273</v>
      </c>
      <c r="D28" s="33">
        <v>310</v>
      </c>
      <c r="E28" s="33">
        <v>476</v>
      </c>
      <c r="F28" s="33">
        <v>344</v>
      </c>
      <c r="G28" s="33">
        <v>376.66666666666669</v>
      </c>
      <c r="H28" s="33"/>
      <c r="I28" s="31">
        <f>D28/D28</f>
        <v>1</v>
      </c>
      <c r="J28" s="31">
        <f>E28/E28</f>
        <v>1</v>
      </c>
      <c r="K28" s="31">
        <f>F28/F28</f>
        <v>1</v>
      </c>
      <c r="L28" s="31">
        <f t="shared" ref="L28:L30" si="24">AVERAGE(I28:K28)</f>
        <v>1</v>
      </c>
      <c r="M28" s="31"/>
      <c r="N28" s="31">
        <f t="shared" ref="N28:N30" si="25">STDEV(I28:K28)</f>
        <v>0</v>
      </c>
      <c r="O28" s="31">
        <f t="shared" ref="O28:O30" si="26">L28-N28</f>
        <v>1</v>
      </c>
      <c r="P28" s="31">
        <f t="shared" ref="P28:P30" si="27">L28+N28</f>
        <v>1</v>
      </c>
      <c r="Q28" s="28" t="str">
        <f>IF(AND(G28&gt;=$J28,G28&lt;=$K28),G28,"")</f>
        <v/>
      </c>
      <c r="R28" s="227">
        <f t="shared" ref="R28:T30" si="28">IF(AND(I28&gt;=$O28,I28&lt;=$P28),I28,"")</f>
        <v>1</v>
      </c>
      <c r="S28" s="227">
        <f t="shared" si="28"/>
        <v>1</v>
      </c>
      <c r="T28" s="227">
        <f t="shared" si="28"/>
        <v>1</v>
      </c>
      <c r="U28" s="227">
        <f t="shared" ref="U28:U30" si="29">AVERAGE(R28:T28)</f>
        <v>1</v>
      </c>
    </row>
    <row r="29" spans="1:31" s="35" customFormat="1" ht="14.25">
      <c r="A29" s="240"/>
      <c r="B29" s="240"/>
      <c r="C29" s="35" t="s">
        <v>274</v>
      </c>
      <c r="D29" s="36">
        <v>869.5</v>
      </c>
      <c r="E29" s="36">
        <v>1120.5</v>
      </c>
      <c r="F29" s="36">
        <v>732.5</v>
      </c>
      <c r="G29" s="36">
        <v>907.5</v>
      </c>
      <c r="H29" s="36"/>
      <c r="I29" s="34">
        <f>D29/D28</f>
        <v>2.8048387096774192</v>
      </c>
      <c r="J29" s="34">
        <f>E29/E28</f>
        <v>2.3539915966386555</v>
      </c>
      <c r="K29" s="34">
        <f>F29/F28</f>
        <v>2.129360465116279</v>
      </c>
      <c r="L29" s="34">
        <f t="shared" si="24"/>
        <v>2.4293969238107844</v>
      </c>
      <c r="M29" s="34"/>
      <c r="N29" s="34">
        <f t="shared" si="25"/>
        <v>0.34399445815783214</v>
      </c>
      <c r="O29" s="34">
        <f t="shared" si="26"/>
        <v>2.0854024656529524</v>
      </c>
      <c r="P29" s="34">
        <f t="shared" si="27"/>
        <v>2.7733913819686165</v>
      </c>
      <c r="Q29" s="35" t="str">
        <f>IF(AND(G29&gt;=$J29,G29&lt;=$K29),G29,"")</f>
        <v/>
      </c>
      <c r="R29" s="34" t="str">
        <f t="shared" si="28"/>
        <v/>
      </c>
      <c r="S29" s="34">
        <f t="shared" si="28"/>
        <v>2.3539915966386555</v>
      </c>
      <c r="T29" s="34">
        <f t="shared" si="28"/>
        <v>2.129360465116279</v>
      </c>
      <c r="U29" s="34">
        <f t="shared" si="29"/>
        <v>2.2416760308774673</v>
      </c>
    </row>
    <row r="30" spans="1:31" s="28" customFormat="1" ht="14.25">
      <c r="A30" s="231"/>
      <c r="B30" s="231"/>
      <c r="C30" s="32" t="s">
        <v>275</v>
      </c>
      <c r="D30" s="33">
        <v>887</v>
      </c>
      <c r="E30" s="33">
        <v>1013.5</v>
      </c>
      <c r="F30" s="33">
        <v>810</v>
      </c>
      <c r="G30" s="33">
        <v>903.5</v>
      </c>
      <c r="H30" s="33"/>
      <c r="I30" s="31">
        <f>D30/D28</f>
        <v>2.8612903225806452</v>
      </c>
      <c r="J30" s="31">
        <f>E30/E28</f>
        <v>2.1292016806722689</v>
      </c>
      <c r="K30" s="31">
        <f>F30/F28</f>
        <v>2.3546511627906979</v>
      </c>
      <c r="L30" s="31">
        <f t="shared" si="24"/>
        <v>2.4483810553478706</v>
      </c>
      <c r="M30" s="31"/>
      <c r="N30" s="31">
        <f t="shared" si="25"/>
        <v>0.37493654726086278</v>
      </c>
      <c r="O30" s="31">
        <f t="shared" si="26"/>
        <v>2.0734445080870079</v>
      </c>
      <c r="P30" s="31">
        <f t="shared" si="27"/>
        <v>2.8233176026087334</v>
      </c>
      <c r="Q30" s="28" t="str">
        <f>IF(AND(G30&gt;=$J30,G30&lt;=$K30),G30,"")</f>
        <v/>
      </c>
      <c r="R30" s="227" t="str">
        <f t="shared" si="28"/>
        <v/>
      </c>
      <c r="S30" s="227">
        <f t="shared" si="28"/>
        <v>2.1292016806722689</v>
      </c>
      <c r="T30" s="227">
        <f t="shared" si="28"/>
        <v>2.3546511627906979</v>
      </c>
      <c r="U30" s="227">
        <f t="shared" si="29"/>
        <v>2.2419264217314834</v>
      </c>
    </row>
    <row r="31" spans="1:31" s="35" customFormat="1">
      <c r="A31" s="240"/>
      <c r="B31" s="240"/>
      <c r="C31" s="42" t="s">
        <v>277</v>
      </c>
      <c r="D31" s="252">
        <v>307.5</v>
      </c>
      <c r="E31" s="252">
        <v>506</v>
      </c>
      <c r="F31" s="252">
        <v>358.5</v>
      </c>
      <c r="G31" s="252">
        <v>390.66666666666669</v>
      </c>
      <c r="H31" s="36"/>
    </row>
    <row r="32" spans="1:31" s="237" customFormat="1" ht="16.5" customHeight="1">
      <c r="A32" s="235" t="s">
        <v>285</v>
      </c>
      <c r="B32" s="242" t="s">
        <v>286</v>
      </c>
      <c r="C32" s="237" t="s">
        <v>272</v>
      </c>
      <c r="D32" s="238">
        <v>137</v>
      </c>
      <c r="E32" s="238">
        <v>294</v>
      </c>
      <c r="F32" s="238">
        <v>225.5</v>
      </c>
      <c r="G32" s="238">
        <v>218.83333333333334</v>
      </c>
      <c r="H32" s="238"/>
      <c r="I32" s="239">
        <f>D32/D33</f>
        <v>0.66183574879227058</v>
      </c>
      <c r="J32" s="239">
        <f>E32/E33</f>
        <v>0.80880330123796429</v>
      </c>
      <c r="K32" s="239">
        <f>F32/F33</f>
        <v>0.69922480620155036</v>
      </c>
      <c r="L32" s="239">
        <f>AVERAGE(I32:K32)</f>
        <v>0.72328795207726182</v>
      </c>
      <c r="M32" s="239"/>
      <c r="N32" s="239">
        <f>STDEV(I32:K32)</f>
        <v>7.6381552812483822E-2</v>
      </c>
      <c r="O32" s="239">
        <f>L32-N32</f>
        <v>0.646906399264778</v>
      </c>
      <c r="P32" s="239">
        <f>L32+N32</f>
        <v>0.79966950488974564</v>
      </c>
      <c r="Q32" s="237" t="str">
        <f>IF(AND(G32&gt;=$J32,G32&lt;=$K32),G32,"")</f>
        <v/>
      </c>
      <c r="R32" s="239">
        <f>IF(AND(I32&gt;=$O32,I32&lt;=$P32),I32,"")</f>
        <v>0.66183574879227058</v>
      </c>
      <c r="S32" s="239" t="str">
        <f>IF(AND(J32&gt;=$O32,J32&lt;=$P32),J32,"")</f>
        <v/>
      </c>
      <c r="T32" s="239">
        <f>IF(AND(K32&gt;=$O32,K32&lt;=$P32),K32,"")</f>
        <v>0.69922480620155036</v>
      </c>
      <c r="U32" s="239">
        <f>AVERAGE(R32:T32)</f>
        <v>0.68053027749691042</v>
      </c>
      <c r="W32" s="239">
        <f>L32</f>
        <v>0.72328795207726182</v>
      </c>
      <c r="X32" s="239">
        <f>L33</f>
        <v>1</v>
      </c>
      <c r="Y32" s="239">
        <f>L34</f>
        <v>1.8201590051573986</v>
      </c>
      <c r="Z32" s="239">
        <f>L35</f>
        <v>5.6339882061997271</v>
      </c>
      <c r="AB32" s="239">
        <f>U32</f>
        <v>0.68053027749691042</v>
      </c>
      <c r="AC32" s="239">
        <f>U33</f>
        <v>1</v>
      </c>
      <c r="AD32" s="239">
        <f>U34</f>
        <v>1.7254075898617018</v>
      </c>
      <c r="AE32" s="239">
        <f>U35</f>
        <v>6.5912923868189708</v>
      </c>
    </row>
    <row r="33" spans="1:31" s="28" customFormat="1" ht="14.25">
      <c r="A33" s="231"/>
      <c r="B33" s="231"/>
      <c r="C33" s="32" t="s">
        <v>273</v>
      </c>
      <c r="D33" s="33">
        <v>207</v>
      </c>
      <c r="E33" s="33">
        <v>363.5</v>
      </c>
      <c r="F33" s="33">
        <v>322.5</v>
      </c>
      <c r="G33" s="33">
        <v>297.66666666666669</v>
      </c>
      <c r="H33" s="33"/>
      <c r="I33" s="31">
        <f>D33/D33</f>
        <v>1</v>
      </c>
      <c r="J33" s="31">
        <f>E33/E33</f>
        <v>1</v>
      </c>
      <c r="K33" s="31">
        <f>F33/F33</f>
        <v>1</v>
      </c>
      <c r="L33" s="31">
        <f t="shared" ref="L33:L35" si="30">AVERAGE(I33:K33)</f>
        <v>1</v>
      </c>
      <c r="M33" s="31"/>
      <c r="N33" s="31">
        <f t="shared" ref="N33:N35" si="31">STDEV(I33:K33)</f>
        <v>0</v>
      </c>
      <c r="O33" s="31">
        <f t="shared" ref="O33:O35" si="32">L33-N33</f>
        <v>1</v>
      </c>
      <c r="P33" s="31">
        <f t="shared" ref="P33:P35" si="33">L33+N33</f>
        <v>1</v>
      </c>
      <c r="Q33" s="28" t="str">
        <f>IF(AND(G33&gt;=$J33,G33&lt;=$K33),G33,"")</f>
        <v/>
      </c>
      <c r="R33" s="227">
        <f t="shared" ref="R33:T35" si="34">IF(AND(I33&gt;=$O33,I33&lt;=$P33),I33,"")</f>
        <v>1</v>
      </c>
      <c r="S33" s="227">
        <f t="shared" si="34"/>
        <v>1</v>
      </c>
      <c r="T33" s="227">
        <f t="shared" si="34"/>
        <v>1</v>
      </c>
      <c r="U33" s="227">
        <f t="shared" ref="U33:U35" si="35">AVERAGE(R33:T33)</f>
        <v>1</v>
      </c>
    </row>
    <row r="34" spans="1:31" s="35" customFormat="1" ht="14.25">
      <c r="A34" s="240"/>
      <c r="B34" s="240"/>
      <c r="C34" s="35" t="s">
        <v>274</v>
      </c>
      <c r="D34" s="36">
        <v>416</v>
      </c>
      <c r="E34" s="36">
        <v>661.5</v>
      </c>
      <c r="F34" s="36">
        <v>526</v>
      </c>
      <c r="G34" s="36">
        <v>534.5</v>
      </c>
      <c r="H34" s="36"/>
      <c r="I34" s="34">
        <f>D34/D33</f>
        <v>2.0096618357487923</v>
      </c>
      <c r="J34" s="34">
        <f>E34/E33</f>
        <v>1.8198074277854195</v>
      </c>
      <c r="K34" s="34">
        <f>F34/F33</f>
        <v>1.6310077519379844</v>
      </c>
      <c r="L34" s="34">
        <f t="shared" si="30"/>
        <v>1.8201590051573986</v>
      </c>
      <c r="M34" s="34"/>
      <c r="N34" s="34">
        <f t="shared" si="31"/>
        <v>0.18932728673288737</v>
      </c>
      <c r="O34" s="34">
        <f t="shared" si="32"/>
        <v>1.6308317184245111</v>
      </c>
      <c r="P34" s="34">
        <f t="shared" si="33"/>
        <v>2.009486291890286</v>
      </c>
      <c r="Q34" s="35" t="str">
        <f>IF(AND(G34&gt;=$J34,G34&lt;=$K34),G34,"")</f>
        <v/>
      </c>
      <c r="R34" s="34" t="str">
        <f t="shared" si="34"/>
        <v/>
      </c>
      <c r="S34" s="34">
        <f t="shared" si="34"/>
        <v>1.8198074277854195</v>
      </c>
      <c r="T34" s="34">
        <f t="shared" si="34"/>
        <v>1.6310077519379844</v>
      </c>
      <c r="U34" s="34">
        <f t="shared" si="35"/>
        <v>1.7254075898617018</v>
      </c>
    </row>
    <row r="35" spans="1:31" s="28" customFormat="1" ht="14.25">
      <c r="A35" s="231"/>
      <c r="B35" s="231"/>
      <c r="C35" s="32" t="s">
        <v>275</v>
      </c>
      <c r="D35" s="33">
        <v>1386</v>
      </c>
      <c r="E35" s="33">
        <v>2358</v>
      </c>
      <c r="F35" s="33">
        <v>1199.5</v>
      </c>
      <c r="G35" s="33">
        <v>1647.8333333333333</v>
      </c>
      <c r="H35" s="33"/>
      <c r="I35" s="31">
        <f>D35/D33</f>
        <v>6.6956521739130439</v>
      </c>
      <c r="J35" s="31">
        <f>E35/E33</f>
        <v>6.4869325997248968</v>
      </c>
      <c r="K35" s="31">
        <f>F35/F33</f>
        <v>3.7193798449612405</v>
      </c>
      <c r="L35" s="31">
        <f t="shared" si="30"/>
        <v>5.6339882061997271</v>
      </c>
      <c r="M35" s="31"/>
      <c r="N35" s="31">
        <f t="shared" si="31"/>
        <v>1.6613804043191198</v>
      </c>
      <c r="O35" s="31">
        <f t="shared" si="32"/>
        <v>3.9726078018806072</v>
      </c>
      <c r="P35" s="31">
        <f t="shared" si="33"/>
        <v>7.2953686105188469</v>
      </c>
      <c r="Q35" s="28" t="str">
        <f>IF(AND(G35&gt;=$J35,G35&lt;=$K35),G35,"")</f>
        <v/>
      </c>
      <c r="R35" s="227">
        <f t="shared" si="34"/>
        <v>6.6956521739130439</v>
      </c>
      <c r="S35" s="227">
        <f t="shared" si="34"/>
        <v>6.4869325997248968</v>
      </c>
      <c r="T35" s="227" t="str">
        <f t="shared" si="34"/>
        <v/>
      </c>
      <c r="U35" s="227">
        <f t="shared" si="35"/>
        <v>6.5912923868189708</v>
      </c>
    </row>
    <row r="36" spans="1:31" s="35" customFormat="1">
      <c r="A36" s="240"/>
      <c r="B36" s="240"/>
      <c r="C36" s="42" t="s">
        <v>277</v>
      </c>
      <c r="D36" s="252">
        <v>227.5</v>
      </c>
      <c r="E36" s="252">
        <v>403</v>
      </c>
      <c r="F36" s="252">
        <v>353.5</v>
      </c>
      <c r="G36" s="252">
        <v>328</v>
      </c>
      <c r="H36" s="36"/>
    </row>
    <row r="37" spans="1:31" s="237" customFormat="1" ht="16.5" customHeight="1">
      <c r="A37" s="235" t="s">
        <v>287</v>
      </c>
      <c r="B37" s="242" t="s">
        <v>288</v>
      </c>
      <c r="C37" s="237" t="s">
        <v>272</v>
      </c>
      <c r="D37" s="238">
        <v>188.5</v>
      </c>
      <c r="E37" s="238">
        <v>239</v>
      </c>
      <c r="F37" s="238">
        <v>222</v>
      </c>
      <c r="G37" s="238">
        <v>216.5</v>
      </c>
      <c r="H37" s="238"/>
      <c r="I37" s="239">
        <f>D37/D38</f>
        <v>0.79535864978902948</v>
      </c>
      <c r="J37" s="239">
        <f>E37/E38</f>
        <v>0.63903743315508021</v>
      </c>
      <c r="K37" s="239">
        <f>F37/F38</f>
        <v>0.75254237288135595</v>
      </c>
      <c r="L37" s="239">
        <f>AVERAGE(I37:K37)</f>
        <v>0.72897948527515533</v>
      </c>
      <c r="M37" s="239"/>
      <c r="N37" s="239">
        <f>STDEV(I37:K37)</f>
        <v>8.0780492365028086E-2</v>
      </c>
      <c r="O37" s="239">
        <f>L37-N37</f>
        <v>0.64819899291012728</v>
      </c>
      <c r="P37" s="239">
        <f>L37+N37</f>
        <v>0.80975997764018337</v>
      </c>
      <c r="Q37" s="237" t="str">
        <f>IF(AND(G37&gt;=$J37,G37&lt;=$K37),G37,"")</f>
        <v/>
      </c>
      <c r="R37" s="239">
        <f>IF(AND(I37&gt;=$O37,I37&lt;=$P37),I37,"")</f>
        <v>0.79535864978902948</v>
      </c>
      <c r="S37" s="239" t="str">
        <f>IF(AND(J37&gt;=$O37,J37&lt;=$P37),J37,"")</f>
        <v/>
      </c>
      <c r="T37" s="239">
        <f>IF(AND(K37&gt;=$O37,K37&lt;=$P37),K37,"")</f>
        <v>0.75254237288135595</v>
      </c>
      <c r="U37" s="239">
        <f>AVERAGE(R37:T37)</f>
        <v>0.77395051133519277</v>
      </c>
      <c r="W37" s="239">
        <f>L37</f>
        <v>0.72897948527515533</v>
      </c>
      <c r="X37" s="239">
        <f>L38</f>
        <v>1</v>
      </c>
      <c r="Y37" s="239">
        <f>L39</f>
        <v>2.5633341186005976</v>
      </c>
      <c r="Z37" s="239">
        <f>L40</f>
        <v>3.1985847214780669</v>
      </c>
      <c r="AB37" s="239">
        <f>U37</f>
        <v>0.77395051133519277</v>
      </c>
      <c r="AC37" s="239">
        <f>U38</f>
        <v>1</v>
      </c>
      <c r="AD37" s="239">
        <f>U39</f>
        <v>2.8017808389178458</v>
      </c>
      <c r="AE37" s="239">
        <f>U40</f>
        <v>3.3614364042509983</v>
      </c>
    </row>
    <row r="38" spans="1:31" s="28" customFormat="1" ht="14.25">
      <c r="A38" s="231"/>
      <c r="B38" s="231"/>
      <c r="C38" s="32" t="s">
        <v>273</v>
      </c>
      <c r="D38" s="33">
        <v>237</v>
      </c>
      <c r="E38" s="33">
        <v>374</v>
      </c>
      <c r="F38" s="33">
        <v>295</v>
      </c>
      <c r="G38" s="33">
        <v>302</v>
      </c>
      <c r="H38" s="33"/>
      <c r="I38" s="31">
        <f>D38/D38</f>
        <v>1</v>
      </c>
      <c r="J38" s="31">
        <f>E38/E38</f>
        <v>1</v>
      </c>
      <c r="K38" s="31">
        <f>F38/F38</f>
        <v>1</v>
      </c>
      <c r="L38" s="31">
        <f t="shared" ref="L38:L40" si="36">AVERAGE(I38:K38)</f>
        <v>1</v>
      </c>
      <c r="M38" s="31"/>
      <c r="N38" s="31">
        <f t="shared" ref="N38:N40" si="37">STDEV(I38:K38)</f>
        <v>0</v>
      </c>
      <c r="O38" s="31">
        <f t="shared" ref="O38:O40" si="38">L38-N38</f>
        <v>1</v>
      </c>
      <c r="P38" s="31">
        <f t="shared" ref="P38:P40" si="39">L38+N38</f>
        <v>1</v>
      </c>
      <c r="Q38" s="28" t="str">
        <f>IF(AND(G38&gt;=$J38,G38&lt;=$K38),G38,"")</f>
        <v/>
      </c>
      <c r="R38" s="227">
        <f t="shared" ref="R38:T40" si="40">IF(AND(I38&gt;=$O38,I38&lt;=$P38),I38,"")</f>
        <v>1</v>
      </c>
      <c r="S38" s="227">
        <f t="shared" si="40"/>
        <v>1</v>
      </c>
      <c r="T38" s="227">
        <f t="shared" si="40"/>
        <v>1</v>
      </c>
      <c r="U38" s="227">
        <f t="shared" ref="U38:U40" si="41">AVERAGE(R38:T38)</f>
        <v>1</v>
      </c>
    </row>
    <row r="39" spans="1:31" s="35" customFormat="1" ht="14.25">
      <c r="A39" s="240"/>
      <c r="B39" s="240"/>
      <c r="C39" s="35" t="s">
        <v>274</v>
      </c>
      <c r="D39" s="36">
        <v>627.5</v>
      </c>
      <c r="E39" s="36">
        <v>1105.5</v>
      </c>
      <c r="F39" s="36">
        <v>615.5</v>
      </c>
      <c r="G39" s="36">
        <v>782.83333333333337</v>
      </c>
      <c r="H39" s="36"/>
      <c r="I39" s="34">
        <f>D39/D38</f>
        <v>2.647679324894515</v>
      </c>
      <c r="J39" s="34">
        <f>E39/E38</f>
        <v>2.9558823529411766</v>
      </c>
      <c r="K39" s="34">
        <f>F39/F38</f>
        <v>2.0864406779661016</v>
      </c>
      <c r="L39" s="34">
        <f t="shared" si="36"/>
        <v>2.5633341186005976</v>
      </c>
      <c r="M39" s="34"/>
      <c r="N39" s="34">
        <f t="shared" si="37"/>
        <v>0.44081491798082295</v>
      </c>
      <c r="O39" s="34">
        <f t="shared" si="38"/>
        <v>2.1225192006197746</v>
      </c>
      <c r="P39" s="34">
        <f t="shared" si="39"/>
        <v>3.0041490365814205</v>
      </c>
      <c r="Q39" s="35" t="str">
        <f>IF(AND(G39&gt;=$J39,G39&lt;=$K39),G39,"")</f>
        <v/>
      </c>
      <c r="R39" s="34">
        <f t="shared" si="40"/>
        <v>2.647679324894515</v>
      </c>
      <c r="S39" s="34">
        <f t="shared" si="40"/>
        <v>2.9558823529411766</v>
      </c>
      <c r="T39" s="34" t="str">
        <f t="shared" si="40"/>
        <v/>
      </c>
      <c r="U39" s="34">
        <f t="shared" si="41"/>
        <v>2.8017808389178458</v>
      </c>
    </row>
    <row r="40" spans="1:31" s="28" customFormat="1" ht="14.25">
      <c r="A40" s="231"/>
      <c r="B40" s="231"/>
      <c r="C40" s="32" t="s">
        <v>275</v>
      </c>
      <c r="D40" s="33">
        <v>786</v>
      </c>
      <c r="E40" s="33">
        <v>1274</v>
      </c>
      <c r="F40" s="33">
        <v>847.5</v>
      </c>
      <c r="G40" s="33">
        <v>969.16666666666663</v>
      </c>
      <c r="H40" s="33"/>
      <c r="I40" s="31">
        <f>D40/D38</f>
        <v>3.3164556962025316</v>
      </c>
      <c r="J40" s="31">
        <f>E40/E38</f>
        <v>3.4064171122994651</v>
      </c>
      <c r="K40" s="31">
        <f>F40/F38</f>
        <v>2.8728813559322033</v>
      </c>
      <c r="L40" s="31">
        <f t="shared" si="36"/>
        <v>3.1985847214780669</v>
      </c>
      <c r="M40" s="31"/>
      <c r="N40" s="31">
        <f t="shared" si="37"/>
        <v>0.28563136354831226</v>
      </c>
      <c r="O40" s="31">
        <f t="shared" si="38"/>
        <v>2.9129533579297546</v>
      </c>
      <c r="P40" s="31">
        <f t="shared" si="39"/>
        <v>3.4842160850263793</v>
      </c>
      <c r="Q40" s="28" t="str">
        <f>IF(AND(G40&gt;=$J40,G40&lt;=$K40),G40,"")</f>
        <v/>
      </c>
      <c r="R40" s="227">
        <f t="shared" si="40"/>
        <v>3.3164556962025316</v>
      </c>
      <c r="S40" s="227">
        <f t="shared" si="40"/>
        <v>3.4064171122994651</v>
      </c>
      <c r="T40" s="227" t="str">
        <f t="shared" si="40"/>
        <v/>
      </c>
      <c r="U40" s="227">
        <f t="shared" si="41"/>
        <v>3.3614364042509983</v>
      </c>
    </row>
    <row r="41" spans="1:31" s="35" customFormat="1">
      <c r="A41" s="240"/>
      <c r="B41" s="240"/>
      <c r="C41" s="42" t="s">
        <v>277</v>
      </c>
      <c r="D41" s="252">
        <v>253</v>
      </c>
      <c r="E41" s="252">
        <v>396</v>
      </c>
      <c r="F41" s="252">
        <v>300</v>
      </c>
      <c r="G41" s="252">
        <v>316.33333333333331</v>
      </c>
      <c r="H41" s="36"/>
    </row>
    <row r="42" spans="1:31" s="237" customFormat="1" ht="16.5" customHeight="1">
      <c r="A42" s="235" t="s">
        <v>289</v>
      </c>
      <c r="B42" s="242" t="s">
        <v>290</v>
      </c>
      <c r="C42" s="237" t="s">
        <v>272</v>
      </c>
      <c r="D42" s="238">
        <v>145.5</v>
      </c>
      <c r="E42" s="238">
        <v>319.5</v>
      </c>
      <c r="F42" s="238">
        <v>235</v>
      </c>
      <c r="G42" s="238">
        <v>233.33333333333334</v>
      </c>
      <c r="H42" s="238"/>
      <c r="I42" s="239">
        <f>D42/D43</f>
        <v>0.46560000000000001</v>
      </c>
      <c r="J42" s="239">
        <f>E42/E43</f>
        <v>0.72862029646522231</v>
      </c>
      <c r="K42" s="239">
        <f>F42/F43</f>
        <v>0.68313953488372092</v>
      </c>
      <c r="L42" s="239">
        <f>AVERAGE(I42:K42)</f>
        <v>0.62578661044964778</v>
      </c>
      <c r="M42" s="239"/>
      <c r="N42" s="239">
        <f>STDEV(I42:K42)</f>
        <v>0.14057715868525253</v>
      </c>
      <c r="O42" s="239">
        <f>L42-N42</f>
        <v>0.48520945176439523</v>
      </c>
      <c r="P42" s="239">
        <f>L42+N42</f>
        <v>0.76636376913490034</v>
      </c>
      <c r="Q42" s="237" t="str">
        <f>IF(AND(G42&gt;=$J42,G42&lt;=$K42),G42,"")</f>
        <v/>
      </c>
      <c r="R42" s="239" t="str">
        <f>IF(AND(I42&gt;=$O42,I42&lt;=$P42),I42,"")</f>
        <v/>
      </c>
      <c r="S42" s="239">
        <f>IF(AND(J42&gt;=$O42,J42&lt;=$P42),J42,"")</f>
        <v>0.72862029646522231</v>
      </c>
      <c r="T42" s="239">
        <f>IF(AND(K42&gt;=$O42,K42&lt;=$P42),K42,"")</f>
        <v>0.68313953488372092</v>
      </c>
      <c r="U42" s="239">
        <f>AVERAGE(R42:T42)</f>
        <v>0.70587991567447161</v>
      </c>
      <c r="W42" s="239">
        <f>L42</f>
        <v>0.62578661044964778</v>
      </c>
      <c r="X42" s="239">
        <f>L43</f>
        <v>1</v>
      </c>
      <c r="Y42" s="239">
        <f>L44</f>
        <v>1.7068544147154234</v>
      </c>
      <c r="Z42" s="239">
        <f>L45</f>
        <v>2.4811162728823599</v>
      </c>
      <c r="AB42" s="239">
        <f>U42</f>
        <v>0.70587991567447161</v>
      </c>
      <c r="AC42" s="239">
        <f>U43</f>
        <v>1</v>
      </c>
      <c r="AD42" s="239">
        <f>U44</f>
        <v>1.8676944127708097</v>
      </c>
      <c r="AE42" s="239">
        <f>U45</f>
        <v>2.3032744093235396</v>
      </c>
    </row>
    <row r="43" spans="1:31" s="28" customFormat="1" ht="14.25">
      <c r="A43" s="231"/>
      <c r="B43" s="231"/>
      <c r="C43" s="32" t="s">
        <v>273</v>
      </c>
      <c r="D43" s="33">
        <v>312.5</v>
      </c>
      <c r="E43" s="33">
        <v>438.5</v>
      </c>
      <c r="F43" s="33">
        <v>344</v>
      </c>
      <c r="G43" s="33">
        <v>365</v>
      </c>
      <c r="H43" s="33"/>
      <c r="I43" s="31">
        <f>D43/D43</f>
        <v>1</v>
      </c>
      <c r="J43" s="31">
        <f>E43/E43</f>
        <v>1</v>
      </c>
      <c r="K43" s="31">
        <f>F43/F43</f>
        <v>1</v>
      </c>
      <c r="L43" s="31">
        <f t="shared" ref="L43:L45" si="42">AVERAGE(I43:K43)</f>
        <v>1</v>
      </c>
      <c r="M43" s="31"/>
      <c r="N43" s="31">
        <f t="shared" ref="N43:N45" si="43">STDEV(I43:K43)</f>
        <v>0</v>
      </c>
      <c r="O43" s="31">
        <f t="shared" ref="O43:O45" si="44">L43-N43</f>
        <v>1</v>
      </c>
      <c r="P43" s="31">
        <f t="shared" ref="P43:P45" si="45">L43+N43</f>
        <v>1</v>
      </c>
      <c r="Q43" s="28" t="str">
        <f>IF(AND(G43&gt;=$J43,G43&lt;=$K43),G43,"")</f>
        <v/>
      </c>
      <c r="R43" s="227">
        <f t="shared" ref="R43:T45" si="46">IF(AND(I43&gt;=$O43,I43&lt;=$P43),I43,"")</f>
        <v>1</v>
      </c>
      <c r="S43" s="227">
        <f t="shared" si="46"/>
        <v>1</v>
      </c>
      <c r="T43" s="227">
        <f t="shared" si="46"/>
        <v>1</v>
      </c>
      <c r="U43" s="227">
        <f t="shared" ref="U43:U45" si="47">AVERAGE(R43:T43)</f>
        <v>1</v>
      </c>
    </row>
    <row r="44" spans="1:31" s="35" customFormat="1" ht="14.25">
      <c r="A44" s="240"/>
      <c r="B44" s="240"/>
      <c r="C44" s="35" t="s">
        <v>274</v>
      </c>
      <c r="D44" s="36">
        <v>615</v>
      </c>
      <c r="E44" s="36">
        <v>775</v>
      </c>
      <c r="F44" s="36">
        <v>476.5</v>
      </c>
      <c r="G44" s="36">
        <v>622.16666666666663</v>
      </c>
      <c r="H44" s="36"/>
      <c r="I44" s="34">
        <f>D44/D43</f>
        <v>1.968</v>
      </c>
      <c r="J44" s="34">
        <f>E44/E43</f>
        <v>1.7673888255416192</v>
      </c>
      <c r="K44" s="34">
        <f>F44/F43</f>
        <v>1.3851744186046511</v>
      </c>
      <c r="L44" s="34">
        <f t="shared" si="42"/>
        <v>1.7068544147154234</v>
      </c>
      <c r="M44" s="34"/>
      <c r="N44" s="34">
        <f t="shared" si="43"/>
        <v>0.29609073905268241</v>
      </c>
      <c r="O44" s="34">
        <f t="shared" si="44"/>
        <v>1.4107636756627411</v>
      </c>
      <c r="P44" s="34">
        <f t="shared" si="45"/>
        <v>2.0029451537681058</v>
      </c>
      <c r="Q44" s="35" t="str">
        <f>IF(AND(G44&gt;=$J44,G44&lt;=$K44),G44,"")</f>
        <v/>
      </c>
      <c r="R44" s="34">
        <f t="shared" si="46"/>
        <v>1.968</v>
      </c>
      <c r="S44" s="34">
        <f t="shared" si="46"/>
        <v>1.7673888255416192</v>
      </c>
      <c r="T44" s="34" t="str">
        <f t="shared" si="46"/>
        <v/>
      </c>
      <c r="U44" s="34">
        <f t="shared" si="47"/>
        <v>1.8676944127708097</v>
      </c>
    </row>
    <row r="45" spans="1:31" s="28" customFormat="1" ht="14.25">
      <c r="A45" s="231"/>
      <c r="B45" s="231"/>
      <c r="C45" s="32" t="s">
        <v>275</v>
      </c>
      <c r="D45" s="33">
        <v>886.5</v>
      </c>
      <c r="E45" s="33">
        <v>1073.5</v>
      </c>
      <c r="F45" s="33">
        <v>742.5</v>
      </c>
      <c r="G45" s="33">
        <v>900.83333333333337</v>
      </c>
      <c r="H45" s="33"/>
      <c r="I45" s="31">
        <f>D45/D43</f>
        <v>2.8368000000000002</v>
      </c>
      <c r="J45" s="31">
        <f>E45/E43</f>
        <v>2.4481185860889396</v>
      </c>
      <c r="K45" s="31">
        <f>F45/F43</f>
        <v>2.1584302325581395</v>
      </c>
      <c r="L45" s="31">
        <f t="shared" si="42"/>
        <v>2.4811162728823599</v>
      </c>
      <c r="M45" s="31"/>
      <c r="N45" s="31">
        <f t="shared" si="43"/>
        <v>0.34038657559467417</v>
      </c>
      <c r="O45" s="31">
        <f t="shared" si="44"/>
        <v>2.1407296972876857</v>
      </c>
      <c r="P45" s="31">
        <f t="shared" si="45"/>
        <v>2.8215028484770341</v>
      </c>
      <c r="Q45" s="28" t="str">
        <f>IF(AND(G45&gt;=$J45,G45&lt;=$K45),G45,"")</f>
        <v/>
      </c>
      <c r="R45" s="227" t="str">
        <f t="shared" si="46"/>
        <v/>
      </c>
      <c r="S45" s="227">
        <f t="shared" si="46"/>
        <v>2.4481185860889396</v>
      </c>
      <c r="T45" s="227">
        <f t="shared" si="46"/>
        <v>2.1584302325581395</v>
      </c>
      <c r="U45" s="227">
        <f t="shared" si="47"/>
        <v>2.3032744093235396</v>
      </c>
    </row>
    <row r="46" spans="1:31" s="35" customFormat="1">
      <c r="A46" s="240"/>
      <c r="B46" s="240"/>
      <c r="C46" s="42" t="s">
        <v>277</v>
      </c>
      <c r="D46" s="252">
        <v>309</v>
      </c>
      <c r="E46" s="252">
        <v>439.5</v>
      </c>
      <c r="F46" s="252">
        <v>375.5</v>
      </c>
      <c r="G46" s="252">
        <v>374.66666666666669</v>
      </c>
      <c r="H46" s="36"/>
    </row>
    <row r="47" spans="1:31" s="237" customFormat="1" ht="16.5" customHeight="1">
      <c r="A47" s="235" t="s">
        <v>291</v>
      </c>
      <c r="B47" s="236" t="s">
        <v>292</v>
      </c>
      <c r="C47" s="237" t="s">
        <v>272</v>
      </c>
      <c r="D47" s="238">
        <v>215.5</v>
      </c>
      <c r="E47" s="238">
        <v>382.5</v>
      </c>
      <c r="F47" s="238">
        <v>222</v>
      </c>
      <c r="G47" s="238">
        <v>273.33333333333331</v>
      </c>
      <c r="H47" s="238"/>
      <c r="I47" s="239">
        <f>D47/D48</f>
        <v>0.76964285714285718</v>
      </c>
      <c r="J47" s="239">
        <f>E47/E48</f>
        <v>1.0669456066945606</v>
      </c>
      <c r="K47" s="239">
        <f>F47/F48</f>
        <v>0.78445229681978801</v>
      </c>
      <c r="L47" s="239">
        <f>AVERAGE(I47:K47)</f>
        <v>0.87368025355240186</v>
      </c>
      <c r="M47" s="239"/>
      <c r="N47" s="239">
        <f>STDEV(I47:K47)</f>
        <v>0.16753642117390169</v>
      </c>
      <c r="O47" s="239">
        <f>L47-N47</f>
        <v>0.7061438323785002</v>
      </c>
      <c r="P47" s="239">
        <f>L47+N47</f>
        <v>1.0412166747263036</v>
      </c>
      <c r="Q47" s="237" t="str">
        <f>IF(AND(G47&gt;=$J47,G47&lt;=$K47),G47,"")</f>
        <v/>
      </c>
      <c r="R47" s="239">
        <f>IF(AND(I47&gt;=$O47,I47&lt;=$P47),I47,"")</f>
        <v>0.76964285714285718</v>
      </c>
      <c r="S47" s="239" t="str">
        <f>IF(AND(J47&gt;=$O47,J47&lt;=$P47),J47,"")</f>
        <v/>
      </c>
      <c r="T47" s="239">
        <f>IF(AND(K47&gt;=$O47,K47&lt;=$P47),K47,"")</f>
        <v>0.78445229681978801</v>
      </c>
      <c r="U47" s="239">
        <f>AVERAGE(R47:T47)</f>
        <v>0.77704757698132254</v>
      </c>
      <c r="W47" s="239">
        <f>L47</f>
        <v>0.87368025355240186</v>
      </c>
      <c r="X47" s="239">
        <f>L48</f>
        <v>1</v>
      </c>
      <c r="Y47" s="239">
        <f>L49</f>
        <v>1.5117618538364581</v>
      </c>
      <c r="Z47" s="239">
        <f>L50</f>
        <v>2.6491309525569622</v>
      </c>
      <c r="AB47" s="239">
        <f>U47</f>
        <v>0.77704757698132254</v>
      </c>
      <c r="AC47" s="239">
        <f>U48</f>
        <v>1</v>
      </c>
      <c r="AD47" s="239">
        <f>U49</f>
        <v>1.5909643355250052</v>
      </c>
      <c r="AE47" s="239">
        <f>U50</f>
        <v>2.5969107145497285</v>
      </c>
    </row>
    <row r="48" spans="1:31" s="28" customFormat="1" ht="14.25">
      <c r="A48" s="231"/>
      <c r="B48" s="231"/>
      <c r="C48" s="32" t="s">
        <v>273</v>
      </c>
      <c r="D48" s="33">
        <v>280</v>
      </c>
      <c r="E48" s="33">
        <v>358.5</v>
      </c>
      <c r="F48" s="33">
        <v>283</v>
      </c>
      <c r="G48" s="33">
        <v>307.16666666666669</v>
      </c>
      <c r="H48" s="33"/>
      <c r="I48" s="31">
        <f>D48/D48</f>
        <v>1</v>
      </c>
      <c r="J48" s="31">
        <f>E48/E48</f>
        <v>1</v>
      </c>
      <c r="K48" s="31">
        <f>F48/F48</f>
        <v>1</v>
      </c>
      <c r="L48" s="31">
        <f t="shared" ref="L48:L50" si="48">AVERAGE(I48:K48)</f>
        <v>1</v>
      </c>
      <c r="M48" s="31"/>
      <c r="N48" s="31">
        <f t="shared" ref="N48:N50" si="49">STDEV(I48:K48)</f>
        <v>0</v>
      </c>
      <c r="O48" s="31">
        <f t="shared" ref="O48:O50" si="50">L48-N48</f>
        <v>1</v>
      </c>
      <c r="P48" s="31">
        <f t="shared" ref="P48:P50" si="51">L48+N48</f>
        <v>1</v>
      </c>
      <c r="Q48" s="28" t="str">
        <f>IF(AND(G48&gt;=$J48,G48&lt;=$K48),G48,"")</f>
        <v/>
      </c>
      <c r="R48" s="227">
        <f t="shared" ref="R48:T50" si="52">IF(AND(I48&gt;=$O48,I48&lt;=$P48),I48,"")</f>
        <v>1</v>
      </c>
      <c r="S48" s="227">
        <f t="shared" si="52"/>
        <v>1</v>
      </c>
      <c r="T48" s="227">
        <f t="shared" si="52"/>
        <v>1</v>
      </c>
      <c r="U48" s="227">
        <f t="shared" ref="U48:U50" si="53">AVERAGE(R48:T48)</f>
        <v>1</v>
      </c>
    </row>
    <row r="49" spans="1:31" s="35" customFormat="1" ht="14.25">
      <c r="A49" s="240"/>
      <c r="B49" s="240"/>
      <c r="C49" s="35" t="s">
        <v>274</v>
      </c>
      <c r="D49" s="36">
        <v>452</v>
      </c>
      <c r="E49" s="36">
        <v>562</v>
      </c>
      <c r="F49" s="36">
        <v>383</v>
      </c>
      <c r="G49" s="36">
        <v>465.66666666666669</v>
      </c>
      <c r="H49" s="36"/>
      <c r="I49" s="34">
        <f>D49/D48</f>
        <v>1.6142857142857143</v>
      </c>
      <c r="J49" s="34">
        <f>E49/E48</f>
        <v>1.5676429567642958</v>
      </c>
      <c r="K49" s="34">
        <f>F49/F48</f>
        <v>1.353356890459364</v>
      </c>
      <c r="L49" s="34">
        <f t="shared" si="48"/>
        <v>1.5117618538364581</v>
      </c>
      <c r="M49" s="34"/>
      <c r="N49" s="34">
        <f t="shared" si="49"/>
        <v>0.13915094690362095</v>
      </c>
      <c r="O49" s="34">
        <f t="shared" si="50"/>
        <v>1.3726109069328372</v>
      </c>
      <c r="P49" s="34">
        <f t="shared" si="51"/>
        <v>1.6509128007400791</v>
      </c>
      <c r="Q49" s="35" t="str">
        <f>IF(AND(G49&gt;=$J49,G49&lt;=$K49),G49,"")</f>
        <v/>
      </c>
      <c r="R49" s="34">
        <f t="shared" si="52"/>
        <v>1.6142857142857143</v>
      </c>
      <c r="S49" s="34">
        <f t="shared" si="52"/>
        <v>1.5676429567642958</v>
      </c>
      <c r="T49" s="34" t="str">
        <f t="shared" si="52"/>
        <v/>
      </c>
      <c r="U49" s="34">
        <f t="shared" si="53"/>
        <v>1.5909643355250052</v>
      </c>
    </row>
    <row r="50" spans="1:31" s="28" customFormat="1" ht="14.25">
      <c r="A50" s="231"/>
      <c r="B50" s="231"/>
      <c r="C50" s="32" t="s">
        <v>275</v>
      </c>
      <c r="D50" s="33">
        <v>771</v>
      </c>
      <c r="E50" s="33">
        <v>948</v>
      </c>
      <c r="F50" s="33">
        <v>721.5</v>
      </c>
      <c r="G50" s="33">
        <v>813.5</v>
      </c>
      <c r="H50" s="33"/>
      <c r="I50" s="31">
        <f>D50/D48</f>
        <v>2.7535714285714286</v>
      </c>
      <c r="J50" s="31">
        <f>E50/E48</f>
        <v>2.6443514644351462</v>
      </c>
      <c r="K50" s="31">
        <f>F50/F48</f>
        <v>2.5494699646643109</v>
      </c>
      <c r="L50" s="31">
        <f t="shared" si="48"/>
        <v>2.6491309525569622</v>
      </c>
      <c r="M50" s="31"/>
      <c r="N50" s="31">
        <f t="shared" si="49"/>
        <v>0.1021346391890971</v>
      </c>
      <c r="O50" s="31">
        <f t="shared" si="50"/>
        <v>2.546996313367865</v>
      </c>
      <c r="P50" s="31">
        <f t="shared" si="51"/>
        <v>2.7512655917460593</v>
      </c>
      <c r="Q50" s="28" t="str">
        <f>IF(AND(G50&gt;=$J50,G50&lt;=$K50),G50,"")</f>
        <v/>
      </c>
      <c r="R50" s="227" t="str">
        <f t="shared" si="52"/>
        <v/>
      </c>
      <c r="S50" s="227">
        <f t="shared" si="52"/>
        <v>2.6443514644351462</v>
      </c>
      <c r="T50" s="227">
        <f t="shared" si="52"/>
        <v>2.5494699646643109</v>
      </c>
      <c r="U50" s="227">
        <f t="shared" si="53"/>
        <v>2.5969107145497285</v>
      </c>
    </row>
    <row r="51" spans="1:31" s="35" customFormat="1">
      <c r="A51" s="240"/>
      <c r="B51" s="240"/>
      <c r="C51" s="42" t="s">
        <v>277</v>
      </c>
      <c r="D51" s="252">
        <v>342</v>
      </c>
      <c r="E51" s="252">
        <v>468</v>
      </c>
      <c r="F51" s="252">
        <v>329</v>
      </c>
      <c r="G51" s="252">
        <v>379.66666666666669</v>
      </c>
      <c r="H51" s="36"/>
    </row>
    <row r="52" spans="1:31" s="237" customFormat="1" ht="16.5" customHeight="1">
      <c r="A52" s="235" t="s">
        <v>293</v>
      </c>
      <c r="B52" s="243" t="s">
        <v>294</v>
      </c>
      <c r="C52" s="237" t="s">
        <v>272</v>
      </c>
      <c r="D52" s="238">
        <v>248</v>
      </c>
      <c r="E52" s="238">
        <v>509.5</v>
      </c>
      <c r="F52" s="238">
        <v>360</v>
      </c>
      <c r="G52" s="238">
        <v>372.5</v>
      </c>
      <c r="H52" s="238"/>
      <c r="I52" s="239">
        <f>D52/D53</f>
        <v>0.53737811484290354</v>
      </c>
      <c r="J52" s="239">
        <f>E52/E53</f>
        <v>0.87467811158798281</v>
      </c>
      <c r="K52" s="239">
        <f>F52/F53</f>
        <v>0.71928071928071924</v>
      </c>
      <c r="L52" s="239">
        <f>AVERAGE(I52:K52)</f>
        <v>0.71044564857053516</v>
      </c>
      <c r="M52" s="239"/>
      <c r="N52" s="239">
        <f>STDEV(I52:K52)</f>
        <v>0.1688234752837949</v>
      </c>
      <c r="O52" s="239">
        <f>L52-N52</f>
        <v>0.54162217328674023</v>
      </c>
      <c r="P52" s="239">
        <f>L52+N52</f>
        <v>0.87926912385433009</v>
      </c>
      <c r="Q52" s="237" t="str">
        <f>IF(AND(G52&gt;=$J52,G52&lt;=$K52),G52,"")</f>
        <v/>
      </c>
      <c r="R52" s="239" t="str">
        <f>IF(AND(I52&gt;=$O52,I52&lt;=$P52),I52,"")</f>
        <v/>
      </c>
      <c r="S52" s="239">
        <f>IF(AND(J52&gt;=$O52,J52&lt;=$P52),J52,"")</f>
        <v>0.87467811158798281</v>
      </c>
      <c r="T52" s="239">
        <f>IF(AND(K52&gt;=$O52,K52&lt;=$P52),K52,"")</f>
        <v>0.71928071928071924</v>
      </c>
      <c r="U52" s="239">
        <f>AVERAGE(R52:T52)</f>
        <v>0.79697941543435102</v>
      </c>
      <c r="W52" s="239">
        <f>L52</f>
        <v>0.71044564857053516</v>
      </c>
      <c r="X52" s="239">
        <f>L53</f>
        <v>1</v>
      </c>
      <c r="Y52" s="239">
        <f>L54</f>
        <v>1.7044763936621521</v>
      </c>
      <c r="Z52" s="239">
        <f>L55</f>
        <v>1.8654246356114215</v>
      </c>
      <c r="AB52" s="239">
        <f>U52</f>
        <v>0.79697941543435102</v>
      </c>
      <c r="AC52" s="239">
        <f>U53</f>
        <v>1</v>
      </c>
      <c r="AD52" s="239">
        <f>U54</f>
        <v>1.5129377664588932</v>
      </c>
      <c r="AE52" s="239">
        <f>U55</f>
        <v>1.7329009019149866</v>
      </c>
    </row>
    <row r="53" spans="1:31" s="28" customFormat="1" ht="14.25">
      <c r="A53" s="231"/>
      <c r="B53" s="231"/>
      <c r="C53" s="32" t="s">
        <v>273</v>
      </c>
      <c r="D53" s="33">
        <v>461.5</v>
      </c>
      <c r="E53" s="33">
        <v>582.5</v>
      </c>
      <c r="F53" s="33">
        <v>500.5</v>
      </c>
      <c r="G53" s="33">
        <v>514.83333333333337</v>
      </c>
      <c r="H53" s="33"/>
      <c r="I53" s="31">
        <f>D53/D53</f>
        <v>1</v>
      </c>
      <c r="J53" s="31">
        <f>E53/E53</f>
        <v>1</v>
      </c>
      <c r="K53" s="31">
        <f>F53/F53</f>
        <v>1</v>
      </c>
      <c r="L53" s="31">
        <f t="shared" ref="L53:L55" si="54">AVERAGE(I53:K53)</f>
        <v>1</v>
      </c>
      <c r="M53" s="31"/>
      <c r="N53" s="31">
        <f t="shared" ref="N53:N55" si="55">STDEV(I53:K53)</f>
        <v>0</v>
      </c>
      <c r="O53" s="31">
        <f t="shared" ref="O53:O55" si="56">L53-N53</f>
        <v>1</v>
      </c>
      <c r="P53" s="31">
        <f t="shared" ref="P53:P55" si="57">L53+N53</f>
        <v>1</v>
      </c>
      <c r="Q53" s="28" t="str">
        <f>IF(AND(G53&gt;=$J53,G53&lt;=$K53),G53,"")</f>
        <v/>
      </c>
      <c r="R53" s="227">
        <f t="shared" ref="R53:T55" si="58">IF(AND(I53&gt;=$O53,I53&lt;=$P53),I53,"")</f>
        <v>1</v>
      </c>
      <c r="S53" s="227">
        <f t="shared" si="58"/>
        <v>1</v>
      </c>
      <c r="T53" s="227">
        <f t="shared" si="58"/>
        <v>1</v>
      </c>
      <c r="U53" s="227">
        <f t="shared" ref="U53:U55" si="59">AVERAGE(R53:T53)</f>
        <v>1</v>
      </c>
    </row>
    <row r="54" spans="1:31" s="35" customFormat="1" ht="14.25">
      <c r="A54" s="240"/>
      <c r="B54" s="240"/>
      <c r="C54" s="35" t="s">
        <v>274</v>
      </c>
      <c r="D54" s="36">
        <v>739</v>
      </c>
      <c r="E54" s="36">
        <v>1216</v>
      </c>
      <c r="F54" s="36">
        <v>713</v>
      </c>
      <c r="G54" s="36">
        <v>889.33333333333337</v>
      </c>
      <c r="H54" s="36"/>
      <c r="I54" s="34">
        <f>D54/D53</f>
        <v>1.6013001083423619</v>
      </c>
      <c r="J54" s="34">
        <f>E54/E53</f>
        <v>2.0875536480686696</v>
      </c>
      <c r="K54" s="34">
        <f>F54/F53</f>
        <v>1.4245754245754245</v>
      </c>
      <c r="L54" s="34">
        <f t="shared" si="54"/>
        <v>1.7044763936621521</v>
      </c>
      <c r="M54" s="34"/>
      <c r="N54" s="34">
        <f t="shared" si="55"/>
        <v>0.34332060904620626</v>
      </c>
      <c r="O54" s="34">
        <f t="shared" si="56"/>
        <v>1.3611557846159459</v>
      </c>
      <c r="P54" s="34">
        <f t="shared" si="57"/>
        <v>2.0477970027083585</v>
      </c>
      <c r="Q54" s="35" t="str">
        <f>IF(AND(G54&gt;=$J54,G54&lt;=$K54),G54,"")</f>
        <v/>
      </c>
      <c r="R54" s="34">
        <f t="shared" si="58"/>
        <v>1.6013001083423619</v>
      </c>
      <c r="S54" s="34" t="str">
        <f t="shared" si="58"/>
        <v/>
      </c>
      <c r="T54" s="34">
        <f t="shared" si="58"/>
        <v>1.4245754245754245</v>
      </c>
      <c r="U54" s="34">
        <f t="shared" si="59"/>
        <v>1.5129377664588932</v>
      </c>
    </row>
    <row r="55" spans="1:31" s="28" customFormat="1" ht="14.25">
      <c r="A55" s="231"/>
      <c r="B55" s="231"/>
      <c r="C55" s="32" t="s">
        <v>275</v>
      </c>
      <c r="D55" s="33">
        <v>859.5</v>
      </c>
      <c r="E55" s="33">
        <v>1241</v>
      </c>
      <c r="F55" s="33">
        <v>802.5</v>
      </c>
      <c r="G55" s="33">
        <v>967.66666666666663</v>
      </c>
      <c r="H55" s="33"/>
      <c r="I55" s="31">
        <f>D55/D53</f>
        <v>1.8624052004333695</v>
      </c>
      <c r="J55" s="31">
        <f>E55/E53</f>
        <v>2.1304721030042919</v>
      </c>
      <c r="K55" s="31">
        <f>F55/F53</f>
        <v>1.6033966033966034</v>
      </c>
      <c r="L55" s="31">
        <f t="shared" si="54"/>
        <v>1.8654246356114215</v>
      </c>
      <c r="M55" s="31"/>
      <c r="N55" s="31">
        <f t="shared" si="55"/>
        <v>0.26355072246774591</v>
      </c>
      <c r="O55" s="31">
        <f t="shared" si="56"/>
        <v>1.6018739131436757</v>
      </c>
      <c r="P55" s="31">
        <f t="shared" si="57"/>
        <v>2.1289753580791673</v>
      </c>
      <c r="Q55" s="28" t="str">
        <f>IF(AND(G55&gt;=$J55,G55&lt;=$K55),G55,"")</f>
        <v/>
      </c>
      <c r="R55" s="227">
        <f t="shared" si="58"/>
        <v>1.8624052004333695</v>
      </c>
      <c r="S55" s="227" t="str">
        <f t="shared" si="58"/>
        <v/>
      </c>
      <c r="T55" s="227">
        <f t="shared" si="58"/>
        <v>1.6033966033966034</v>
      </c>
      <c r="U55" s="227">
        <f t="shared" si="59"/>
        <v>1.7329009019149866</v>
      </c>
    </row>
    <row r="56" spans="1:31" s="35" customFormat="1">
      <c r="A56" s="240"/>
      <c r="B56" s="240"/>
      <c r="C56" s="42" t="s">
        <v>277</v>
      </c>
      <c r="D56" s="252">
        <v>524</v>
      </c>
      <c r="E56" s="252">
        <v>770</v>
      </c>
      <c r="F56" s="252">
        <v>581</v>
      </c>
      <c r="G56" s="252">
        <v>625</v>
      </c>
      <c r="H56" s="36"/>
    </row>
    <row r="57" spans="1:31" s="237" customFormat="1" ht="16.5" customHeight="1">
      <c r="A57" s="235"/>
      <c r="B57" s="243" t="s">
        <v>295</v>
      </c>
      <c r="C57" s="237" t="s">
        <v>272</v>
      </c>
      <c r="D57" s="238">
        <v>253</v>
      </c>
      <c r="E57" s="238">
        <v>498.5</v>
      </c>
      <c r="F57" s="238">
        <v>372.5</v>
      </c>
      <c r="G57" s="238">
        <v>374.66666666666669</v>
      </c>
      <c r="H57" s="238"/>
      <c r="I57" s="239">
        <f>D57/D58</f>
        <v>0.72492836676217765</v>
      </c>
      <c r="J57" s="239">
        <f>E57/E58</f>
        <v>0.96050096339113678</v>
      </c>
      <c r="K57" s="239">
        <f>F57/F58</f>
        <v>0.96753246753246758</v>
      </c>
      <c r="L57" s="239">
        <f>AVERAGE(I57:K57)</f>
        <v>0.88432059922859407</v>
      </c>
      <c r="M57" s="239"/>
      <c r="N57" s="239">
        <f>STDEV(I57:K57)</f>
        <v>0.13808248745077395</v>
      </c>
      <c r="O57" s="239">
        <f>L57-N57</f>
        <v>0.74623811177782007</v>
      </c>
      <c r="P57" s="239">
        <f>L57+N57</f>
        <v>1.0224030866793681</v>
      </c>
      <c r="Q57" s="237" t="str">
        <f>IF(AND(G57&gt;=$J57,G57&lt;=$K57),G57,"")</f>
        <v/>
      </c>
      <c r="R57" s="239" t="str">
        <f>IF(AND(I57&gt;=$O57,I57&lt;=$P57),I57,"")</f>
        <v/>
      </c>
      <c r="S57" s="239">
        <f>IF(AND(J57&gt;=$O57,J57&lt;=$P57),J57,"")</f>
        <v>0.96050096339113678</v>
      </c>
      <c r="T57" s="239">
        <f>IF(AND(K57&gt;=$O57,K57&lt;=$P57),K57,"")</f>
        <v>0.96753246753246758</v>
      </c>
      <c r="U57" s="239">
        <f>AVERAGE(R57:T57)</f>
        <v>0.96401671546180223</v>
      </c>
      <c r="W57" s="239">
        <f>L57</f>
        <v>0.88432059922859407</v>
      </c>
      <c r="X57" s="239">
        <f>L58</f>
        <v>1</v>
      </c>
      <c r="Y57" s="239">
        <f>L59</f>
        <v>1.6461154576579322</v>
      </c>
      <c r="Z57" s="239">
        <f>L60</f>
        <v>1.7080677229111236</v>
      </c>
      <c r="AB57" s="239">
        <f>U57</f>
        <v>0.96401671546180223</v>
      </c>
      <c r="AC57" s="239">
        <f>U58</f>
        <v>1</v>
      </c>
      <c r="AD57" s="239">
        <f>U59</f>
        <v>1.1960517992036617</v>
      </c>
      <c r="AE57" s="239">
        <f>U60</f>
        <v>2.0205431428082439</v>
      </c>
    </row>
    <row r="58" spans="1:31" s="28" customFormat="1" ht="14.25">
      <c r="A58" s="231"/>
      <c r="B58" s="231"/>
      <c r="C58" s="32" t="s">
        <v>273</v>
      </c>
      <c r="D58" s="33">
        <v>349</v>
      </c>
      <c r="E58" s="33">
        <v>519</v>
      </c>
      <c r="F58" s="33">
        <v>385</v>
      </c>
      <c r="G58" s="33">
        <v>417.66666666666669</v>
      </c>
      <c r="H58" s="33"/>
      <c r="I58" s="31">
        <f>D58/D58</f>
        <v>1</v>
      </c>
      <c r="J58" s="31">
        <f>E58/E58</f>
        <v>1</v>
      </c>
      <c r="K58" s="31">
        <f>F58/F58</f>
        <v>1</v>
      </c>
      <c r="L58" s="31">
        <f t="shared" ref="L58:L60" si="60">AVERAGE(I58:K58)</f>
        <v>1</v>
      </c>
      <c r="M58" s="31"/>
      <c r="N58" s="31">
        <f t="shared" ref="N58:N60" si="61">STDEV(I58:K58)</f>
        <v>0</v>
      </c>
      <c r="O58" s="31">
        <f t="shared" ref="O58:O60" si="62">L58-N58</f>
        <v>1</v>
      </c>
      <c r="P58" s="31">
        <f t="shared" ref="P58:P60" si="63">L58+N58</f>
        <v>1</v>
      </c>
      <c r="Q58" s="28" t="str">
        <f>IF(AND(G58&gt;=$J58,G58&lt;=$K58),G58,"")</f>
        <v/>
      </c>
      <c r="R58" s="227">
        <f t="shared" ref="R58:T60" si="64">IF(AND(I58&gt;=$O58,I58&lt;=$P58),I58,"")</f>
        <v>1</v>
      </c>
      <c r="S58" s="227">
        <f t="shared" si="64"/>
        <v>1</v>
      </c>
      <c r="T58" s="227">
        <f t="shared" si="64"/>
        <v>1</v>
      </c>
      <c r="U58" s="227">
        <f t="shared" ref="U58:U60" si="65">AVERAGE(R58:T58)</f>
        <v>1</v>
      </c>
    </row>
    <row r="59" spans="1:31" s="35" customFormat="1" ht="14.25">
      <c r="A59" s="240"/>
      <c r="B59" s="240"/>
      <c r="C59" s="35" t="s">
        <v>274</v>
      </c>
      <c r="D59" s="36">
        <v>368</v>
      </c>
      <c r="E59" s="36">
        <v>1321.5</v>
      </c>
      <c r="F59" s="36">
        <v>515</v>
      </c>
      <c r="G59" s="36">
        <v>734.83333333333337</v>
      </c>
      <c r="H59" s="36"/>
      <c r="I59" s="34">
        <f>D59/D58</f>
        <v>1.0544412607449856</v>
      </c>
      <c r="J59" s="34">
        <f>E59/E58</f>
        <v>2.546242774566474</v>
      </c>
      <c r="K59" s="34">
        <f>F59/F58</f>
        <v>1.3376623376623376</v>
      </c>
      <c r="L59" s="34">
        <f t="shared" si="60"/>
        <v>1.6461154576579322</v>
      </c>
      <c r="M59" s="34"/>
      <c r="N59" s="34">
        <f t="shared" si="61"/>
        <v>0.79229125615917539</v>
      </c>
      <c r="O59" s="34">
        <f t="shared" si="62"/>
        <v>0.85382420149875682</v>
      </c>
      <c r="P59" s="34">
        <f t="shared" si="63"/>
        <v>2.4384067138171077</v>
      </c>
      <c r="Q59" s="35" t="str">
        <f>IF(AND(G59&gt;=$J59,G59&lt;=$K59),G59,"")</f>
        <v/>
      </c>
      <c r="R59" s="34">
        <f t="shared" si="64"/>
        <v>1.0544412607449856</v>
      </c>
      <c r="S59" s="34" t="str">
        <f t="shared" si="64"/>
        <v/>
      </c>
      <c r="T59" s="34">
        <f t="shared" si="64"/>
        <v>1.3376623376623376</v>
      </c>
      <c r="U59" s="34">
        <f t="shared" si="65"/>
        <v>1.1960517992036617</v>
      </c>
    </row>
    <row r="60" spans="1:31" s="28" customFormat="1" ht="14.25">
      <c r="A60" s="231"/>
      <c r="B60" s="231"/>
      <c r="C60" s="32" t="s">
        <v>275</v>
      </c>
      <c r="D60" s="33">
        <v>653.5</v>
      </c>
      <c r="E60" s="33">
        <v>1125.5</v>
      </c>
      <c r="F60" s="33">
        <v>417</v>
      </c>
      <c r="G60" s="33">
        <v>732</v>
      </c>
      <c r="H60" s="33"/>
      <c r="I60" s="31">
        <f>D60/D58</f>
        <v>1.8724928366762177</v>
      </c>
      <c r="J60" s="31">
        <f>E60/E58</f>
        <v>2.1685934489402698</v>
      </c>
      <c r="K60" s="31">
        <f>F60/F58</f>
        <v>1.0831168831168831</v>
      </c>
      <c r="L60" s="31">
        <f t="shared" si="60"/>
        <v>1.7080677229111236</v>
      </c>
      <c r="M60" s="31"/>
      <c r="N60" s="31">
        <f t="shared" si="61"/>
        <v>0.56110743825530474</v>
      </c>
      <c r="O60" s="31">
        <f t="shared" si="62"/>
        <v>1.1469602846558189</v>
      </c>
      <c r="P60" s="31">
        <f t="shared" si="63"/>
        <v>2.2691751611664284</v>
      </c>
      <c r="Q60" s="28" t="str">
        <f>IF(AND(G60&gt;=$J60,G60&lt;=$K60),G60,"")</f>
        <v/>
      </c>
      <c r="R60" s="227">
        <f t="shared" si="64"/>
        <v>1.8724928366762177</v>
      </c>
      <c r="S60" s="227">
        <f t="shared" si="64"/>
        <v>2.1685934489402698</v>
      </c>
      <c r="T60" s="227" t="str">
        <f t="shared" si="64"/>
        <v/>
      </c>
      <c r="U60" s="227">
        <f t="shared" si="65"/>
        <v>2.0205431428082439</v>
      </c>
    </row>
    <row r="61" spans="1:31" s="35" customFormat="1">
      <c r="A61" s="240"/>
      <c r="B61" s="240"/>
      <c r="C61" s="42" t="s">
        <v>277</v>
      </c>
      <c r="D61" s="252">
        <v>337.5</v>
      </c>
      <c r="E61" s="252">
        <v>510</v>
      </c>
      <c r="F61" s="252">
        <v>398</v>
      </c>
      <c r="G61" s="252">
        <v>415.16666666666669</v>
      </c>
      <c r="H61" s="36"/>
    </row>
    <row r="62" spans="1:31" s="237" customFormat="1" ht="16.5" customHeight="1">
      <c r="A62" s="235" t="s">
        <v>296</v>
      </c>
      <c r="B62" s="242" t="s">
        <v>297</v>
      </c>
      <c r="C62" s="237" t="s">
        <v>272</v>
      </c>
      <c r="D62" s="238">
        <v>240.5</v>
      </c>
      <c r="E62" s="238">
        <v>264.5</v>
      </c>
      <c r="F62" s="238">
        <v>202.5</v>
      </c>
      <c r="G62" s="238">
        <v>235.83333333333334</v>
      </c>
      <c r="H62" s="238"/>
      <c r="I62" s="239">
        <f>D62/D63</f>
        <v>0.98767967145790558</v>
      </c>
      <c r="J62" s="239">
        <f>E62/E63</f>
        <v>0.71972789115646263</v>
      </c>
      <c r="K62" s="239">
        <f>F62/F63</f>
        <v>0.76127819548872178</v>
      </c>
      <c r="L62" s="239">
        <f>AVERAGE(I62:K62)</f>
        <v>0.82289525270103014</v>
      </c>
      <c r="M62" s="239"/>
      <c r="N62" s="239">
        <f>STDEV(I62:K62)</f>
        <v>0.1442117729115987</v>
      </c>
      <c r="O62" s="239">
        <f>L62-N62</f>
        <v>0.67868347978943144</v>
      </c>
      <c r="P62" s="239">
        <f>L62+N62</f>
        <v>0.96710702561262885</v>
      </c>
      <c r="Q62" s="237" t="str">
        <f>IF(AND(G62&gt;=$J62,G62&lt;=$K62),G62,"")</f>
        <v/>
      </c>
      <c r="R62" s="239" t="str">
        <f>IF(AND(I62&gt;=$O62,I62&lt;=$P62),I62,"")</f>
        <v/>
      </c>
      <c r="S62" s="239">
        <f>IF(AND(J62&gt;=$O62,J62&lt;=$P62),J62,"")</f>
        <v>0.71972789115646263</v>
      </c>
      <c r="T62" s="239">
        <f>IF(AND(K62&gt;=$O62,K62&lt;=$P62),K62,"")</f>
        <v>0.76127819548872178</v>
      </c>
      <c r="U62" s="239">
        <f>AVERAGE(R62:T62)</f>
        <v>0.7405030433225922</v>
      </c>
      <c r="W62" s="239">
        <f>L62</f>
        <v>0.82289525270103014</v>
      </c>
      <c r="X62" s="239">
        <f>L63</f>
        <v>1</v>
      </c>
      <c r="Y62" s="239">
        <f>L64</f>
        <v>2.2653113668104941</v>
      </c>
      <c r="Z62" s="239">
        <f>L65</f>
        <v>2.4983446932575397</v>
      </c>
      <c r="AB62" s="239">
        <f>U62</f>
        <v>0.7405030433225922</v>
      </c>
      <c r="AC62" s="239">
        <f>U63</f>
        <v>1</v>
      </c>
      <c r="AD62" s="239">
        <f>U64</f>
        <v>2.3904482532232603</v>
      </c>
      <c r="AE62" s="239">
        <f>U65</f>
        <v>2.4488775841039971</v>
      </c>
    </row>
    <row r="63" spans="1:31" s="28" customFormat="1" ht="14.25">
      <c r="A63" s="231"/>
      <c r="B63" s="231"/>
      <c r="C63" s="32" t="s">
        <v>273</v>
      </c>
      <c r="D63" s="33">
        <v>243.5</v>
      </c>
      <c r="E63" s="33">
        <v>367.5</v>
      </c>
      <c r="F63" s="33">
        <v>266</v>
      </c>
      <c r="G63" s="33">
        <v>292.33333333333331</v>
      </c>
      <c r="H63" s="33"/>
      <c r="I63" s="31">
        <f>D63/D63</f>
        <v>1</v>
      </c>
      <c r="J63" s="31">
        <f>E63/E63</f>
        <v>1</v>
      </c>
      <c r="K63" s="31">
        <f>F63/F63</f>
        <v>1</v>
      </c>
      <c r="L63" s="31">
        <f t="shared" ref="L63:L65" si="66">AVERAGE(I63:K63)</f>
        <v>1</v>
      </c>
      <c r="M63" s="31"/>
      <c r="N63" s="31">
        <f t="shared" ref="N63:N65" si="67">STDEV(I63:K63)</f>
        <v>0</v>
      </c>
      <c r="O63" s="31">
        <f t="shared" ref="O63:O65" si="68">L63-N63</f>
        <v>1</v>
      </c>
      <c r="P63" s="31">
        <f t="shared" ref="P63:P65" si="69">L63+N63</f>
        <v>1</v>
      </c>
      <c r="Q63" s="28" t="str">
        <f>IF(AND(G63&gt;=$J63,G63&lt;=$K63),G63,"")</f>
        <v/>
      </c>
      <c r="R63" s="227">
        <f t="shared" ref="R63:T65" si="70">IF(AND(I63&gt;=$O63,I63&lt;=$P63),I63,"")</f>
        <v>1</v>
      </c>
      <c r="S63" s="227">
        <f t="shared" si="70"/>
        <v>1</v>
      </c>
      <c r="T63" s="227">
        <f t="shared" si="70"/>
        <v>1</v>
      </c>
      <c r="U63" s="227">
        <f t="shared" ref="U63:U65" si="71">AVERAGE(R63:T63)</f>
        <v>1</v>
      </c>
    </row>
    <row r="64" spans="1:31" s="35" customFormat="1" ht="14.25">
      <c r="A64" s="240"/>
      <c r="B64" s="240"/>
      <c r="C64" s="35" t="s">
        <v>274</v>
      </c>
      <c r="D64" s="36">
        <v>593</v>
      </c>
      <c r="E64" s="36">
        <v>862</v>
      </c>
      <c r="F64" s="36">
        <v>536</v>
      </c>
      <c r="G64" s="36">
        <v>663.66666666666663</v>
      </c>
      <c r="H64" s="36"/>
      <c r="I64" s="34">
        <f>D64/D63</f>
        <v>2.4353182751540041</v>
      </c>
      <c r="J64" s="34">
        <f>E64/E63</f>
        <v>2.3455782312925169</v>
      </c>
      <c r="K64" s="34">
        <f>F64/F63</f>
        <v>2.0150375939849625</v>
      </c>
      <c r="L64" s="34">
        <f t="shared" si="66"/>
        <v>2.2653113668104941</v>
      </c>
      <c r="M64" s="34"/>
      <c r="N64" s="34">
        <f t="shared" si="67"/>
        <v>0.22133919646395644</v>
      </c>
      <c r="O64" s="34">
        <f t="shared" si="68"/>
        <v>2.0439721703465374</v>
      </c>
      <c r="P64" s="34">
        <f t="shared" si="69"/>
        <v>2.4866505632744507</v>
      </c>
      <c r="Q64" s="35" t="str">
        <f>IF(AND(G64&gt;=$J64,G64&lt;=$K64),G64,"")</f>
        <v/>
      </c>
      <c r="R64" s="34">
        <f t="shared" si="70"/>
        <v>2.4353182751540041</v>
      </c>
      <c r="S64" s="34">
        <f t="shared" si="70"/>
        <v>2.3455782312925169</v>
      </c>
      <c r="T64" s="34" t="str">
        <f t="shared" si="70"/>
        <v/>
      </c>
      <c r="U64" s="34">
        <f t="shared" si="71"/>
        <v>2.3904482532232603</v>
      </c>
    </row>
    <row r="65" spans="1:31" s="28" customFormat="1" ht="14.25">
      <c r="A65" s="231"/>
      <c r="B65" s="231"/>
      <c r="C65" s="32" t="s">
        <v>275</v>
      </c>
      <c r="D65" s="33">
        <v>598.5</v>
      </c>
      <c r="E65" s="33">
        <v>954.5</v>
      </c>
      <c r="F65" s="33">
        <v>649</v>
      </c>
      <c r="G65" s="33">
        <v>734</v>
      </c>
      <c r="H65" s="33"/>
      <c r="I65" s="31">
        <f>D65/D63</f>
        <v>2.4579055441478439</v>
      </c>
      <c r="J65" s="31">
        <f>E65/E63</f>
        <v>2.5972789115646258</v>
      </c>
      <c r="K65" s="31">
        <f>F65/F63</f>
        <v>2.4398496240601504</v>
      </c>
      <c r="L65" s="31">
        <f t="shared" si="66"/>
        <v>2.4983446932575397</v>
      </c>
      <c r="M65" s="31"/>
      <c r="N65" s="31">
        <f t="shared" si="67"/>
        <v>8.6153866579387312E-2</v>
      </c>
      <c r="O65" s="31">
        <f t="shared" si="68"/>
        <v>2.4121908266781524</v>
      </c>
      <c r="P65" s="31">
        <f t="shared" si="69"/>
        <v>2.584498559836927</v>
      </c>
      <c r="Q65" s="28" t="str">
        <f>IF(AND(G65&gt;=$J65,G65&lt;=$K65),G65,"")</f>
        <v/>
      </c>
      <c r="R65" s="227">
        <f t="shared" si="70"/>
        <v>2.4579055441478439</v>
      </c>
      <c r="S65" s="227" t="str">
        <f t="shared" si="70"/>
        <v/>
      </c>
      <c r="T65" s="227">
        <f t="shared" si="70"/>
        <v>2.4398496240601504</v>
      </c>
      <c r="U65" s="227">
        <f t="shared" si="71"/>
        <v>2.4488775841039971</v>
      </c>
    </row>
    <row r="66" spans="1:31" s="35" customFormat="1">
      <c r="A66" s="240"/>
      <c r="B66" s="240"/>
      <c r="C66" s="42" t="s">
        <v>277</v>
      </c>
      <c r="D66" s="252">
        <v>258.5</v>
      </c>
      <c r="E66" s="252">
        <v>324</v>
      </c>
      <c r="F66" s="252">
        <v>252.5</v>
      </c>
      <c r="G66" s="252">
        <v>278.33333333333331</v>
      </c>
      <c r="H66" s="36"/>
    </row>
    <row r="67" spans="1:31" s="237" customFormat="1" ht="16.5" customHeight="1">
      <c r="A67" s="235" t="s">
        <v>298</v>
      </c>
      <c r="B67" s="242" t="s">
        <v>299</v>
      </c>
      <c r="C67" s="237" t="s">
        <v>272</v>
      </c>
      <c r="D67" s="238">
        <v>121</v>
      </c>
      <c r="E67" s="238">
        <v>239.5</v>
      </c>
      <c r="F67" s="238">
        <v>174.5</v>
      </c>
      <c r="G67" s="238">
        <v>178.33333333333334</v>
      </c>
      <c r="H67" s="238"/>
      <c r="I67" s="239">
        <f>D67/D68</f>
        <v>0.62371134020618557</v>
      </c>
      <c r="J67" s="239">
        <f>E67/E68</f>
        <v>0.81186440677966099</v>
      </c>
      <c r="K67" s="239">
        <f>F67/F68</f>
        <v>0.69799999999999995</v>
      </c>
      <c r="L67" s="239">
        <f>AVERAGE(I67:K67)</f>
        <v>0.71119191566194884</v>
      </c>
      <c r="M67" s="239"/>
      <c r="N67" s="239">
        <f>STDEV(I67:K67)</f>
        <v>9.4767684863431303E-2</v>
      </c>
      <c r="O67" s="239">
        <f>L67-N67</f>
        <v>0.61642423079851749</v>
      </c>
      <c r="P67" s="239">
        <f>L67+N67</f>
        <v>0.80595960052538018</v>
      </c>
      <c r="Q67" s="237" t="str">
        <f>IF(AND(G67&gt;=$J67,G67&lt;=$K67),G67,"")</f>
        <v/>
      </c>
      <c r="R67" s="239">
        <f>IF(AND(I67&gt;=$O67,I67&lt;=$P67),I67,"")</f>
        <v>0.62371134020618557</v>
      </c>
      <c r="S67" s="239" t="str">
        <f>IF(AND(J67&gt;=$O67,J67&lt;=$P67),J67,"")</f>
        <v/>
      </c>
      <c r="T67" s="239">
        <f>IF(AND(K67&gt;=$O67,K67&lt;=$P67),K67,"")</f>
        <v>0.69799999999999995</v>
      </c>
      <c r="U67" s="239">
        <f>AVERAGE(R67:T67)</f>
        <v>0.66085567010309276</v>
      </c>
      <c r="W67" s="239">
        <f>L67</f>
        <v>0.71119191566194884</v>
      </c>
      <c r="X67" s="239">
        <f>L68</f>
        <v>1</v>
      </c>
      <c r="Y67" s="239">
        <f>L69</f>
        <v>3.7448362746811115</v>
      </c>
      <c r="Z67" s="239">
        <f>L70</f>
        <v>4.283160347137283</v>
      </c>
      <c r="AB67" s="239">
        <f>U67</f>
        <v>0.66085567010309276</v>
      </c>
      <c r="AC67" s="239">
        <f>U68</f>
        <v>1</v>
      </c>
      <c r="AD67" s="239">
        <f>U69</f>
        <v>4.6032544120216672</v>
      </c>
      <c r="AE67" s="239">
        <f>U70</f>
        <v>5.0697405207059241</v>
      </c>
    </row>
    <row r="68" spans="1:31" s="28" customFormat="1" ht="14.25">
      <c r="A68" s="231"/>
      <c r="B68" s="231"/>
      <c r="C68" s="32" t="s">
        <v>273</v>
      </c>
      <c r="D68" s="33">
        <v>194</v>
      </c>
      <c r="E68" s="33">
        <v>295</v>
      </c>
      <c r="F68" s="33">
        <v>250</v>
      </c>
      <c r="G68" s="33">
        <v>246.33333333333334</v>
      </c>
      <c r="H68" s="33"/>
      <c r="I68" s="31">
        <f>D68/D68</f>
        <v>1</v>
      </c>
      <c r="J68" s="31">
        <f>E68/E68</f>
        <v>1</v>
      </c>
      <c r="K68" s="31">
        <f>F68/F68</f>
        <v>1</v>
      </c>
      <c r="L68" s="31">
        <f t="shared" ref="L68:L70" si="72">AVERAGE(I68:K68)</f>
        <v>1</v>
      </c>
      <c r="M68" s="31"/>
      <c r="N68" s="31">
        <f t="shared" ref="N68:N70" si="73">STDEV(I68:K68)</f>
        <v>0</v>
      </c>
      <c r="O68" s="31">
        <f t="shared" ref="O68:O70" si="74">L68-N68</f>
        <v>1</v>
      </c>
      <c r="P68" s="31">
        <f t="shared" ref="P68:P70" si="75">L68+N68</f>
        <v>1</v>
      </c>
      <c r="Q68" s="28" t="str">
        <f>IF(AND(G68&gt;=$J68,G68&lt;=$K68),G68,"")</f>
        <v/>
      </c>
      <c r="R68" s="227">
        <f t="shared" ref="R68:T70" si="76">IF(AND(I68&gt;=$O68,I68&lt;=$P68),I68,"")</f>
        <v>1</v>
      </c>
      <c r="S68" s="227">
        <f t="shared" si="76"/>
        <v>1</v>
      </c>
      <c r="T68" s="227">
        <f t="shared" si="76"/>
        <v>1</v>
      </c>
      <c r="U68" s="227">
        <f t="shared" ref="U68:U70" si="77">AVERAGE(R68:T68)</f>
        <v>1</v>
      </c>
    </row>
    <row r="69" spans="1:31" s="35" customFormat="1" ht="14.25">
      <c r="A69" s="240"/>
      <c r="B69" s="240"/>
      <c r="C69" s="35" t="s">
        <v>274</v>
      </c>
      <c r="D69" s="36">
        <v>905.5</v>
      </c>
      <c r="E69" s="36">
        <v>1339</v>
      </c>
      <c r="F69" s="36">
        <v>507</v>
      </c>
      <c r="G69" s="36">
        <v>917.16666666666663</v>
      </c>
      <c r="H69" s="36"/>
      <c r="I69" s="34">
        <f>D69/D68</f>
        <v>4.6675257731958766</v>
      </c>
      <c r="J69" s="34">
        <f>E69/E68</f>
        <v>4.5389830508474578</v>
      </c>
      <c r="K69" s="34">
        <f>F69/F68</f>
        <v>2.028</v>
      </c>
      <c r="L69" s="34">
        <f t="shared" si="72"/>
        <v>3.7448362746811115</v>
      </c>
      <c r="M69" s="34"/>
      <c r="N69" s="34">
        <f t="shared" si="73"/>
        <v>1.488212317988556</v>
      </c>
      <c r="O69" s="34">
        <f t="shared" si="74"/>
        <v>2.2566239566925557</v>
      </c>
      <c r="P69" s="34">
        <f t="shared" si="75"/>
        <v>5.2330485926696673</v>
      </c>
      <c r="Q69" s="35" t="str">
        <f>IF(AND(G69&gt;=$J69,G69&lt;=$K69),G69,"")</f>
        <v/>
      </c>
      <c r="R69" s="34">
        <f t="shared" si="76"/>
        <v>4.6675257731958766</v>
      </c>
      <c r="S69" s="34">
        <f t="shared" si="76"/>
        <v>4.5389830508474578</v>
      </c>
      <c r="T69" s="34" t="str">
        <f t="shared" si="76"/>
        <v/>
      </c>
      <c r="U69" s="34">
        <f t="shared" si="77"/>
        <v>4.6032544120216672</v>
      </c>
    </row>
    <row r="70" spans="1:31" s="28" customFormat="1" ht="14.25">
      <c r="A70" s="231"/>
      <c r="B70" s="231"/>
      <c r="C70" s="32" t="s">
        <v>275</v>
      </c>
      <c r="D70" s="33">
        <v>916.5</v>
      </c>
      <c r="E70" s="33">
        <v>1597.5</v>
      </c>
      <c r="F70" s="33">
        <v>677.5</v>
      </c>
      <c r="G70" s="33">
        <v>1063.8333333333333</v>
      </c>
      <c r="H70" s="33"/>
      <c r="I70" s="31">
        <f>D70/D68</f>
        <v>4.7242268041237114</v>
      </c>
      <c r="J70" s="31">
        <f>E70/E68</f>
        <v>5.4152542372881358</v>
      </c>
      <c r="K70" s="31">
        <f>F70/F68</f>
        <v>2.71</v>
      </c>
      <c r="L70" s="31">
        <f t="shared" si="72"/>
        <v>4.283160347137283</v>
      </c>
      <c r="M70" s="31"/>
      <c r="N70" s="31">
        <f t="shared" si="73"/>
        <v>1.4055265336165901</v>
      </c>
      <c r="O70" s="31">
        <f t="shared" si="74"/>
        <v>2.8776338135206929</v>
      </c>
      <c r="P70" s="31">
        <f t="shared" si="75"/>
        <v>5.6886868807538731</v>
      </c>
      <c r="Q70" s="28" t="str">
        <f>IF(AND(G70&gt;=$J70,G70&lt;=$K70),G70,"")</f>
        <v/>
      </c>
      <c r="R70" s="227">
        <f t="shared" si="76"/>
        <v>4.7242268041237114</v>
      </c>
      <c r="S70" s="227">
        <f t="shared" si="76"/>
        <v>5.4152542372881358</v>
      </c>
      <c r="T70" s="227" t="str">
        <f t="shared" si="76"/>
        <v/>
      </c>
      <c r="U70" s="227">
        <f t="shared" si="77"/>
        <v>5.0697405207059241</v>
      </c>
    </row>
    <row r="71" spans="1:31" s="35" customFormat="1">
      <c r="A71" s="240"/>
      <c r="B71" s="240"/>
      <c r="C71" s="42" t="s">
        <v>277</v>
      </c>
      <c r="D71" s="252">
        <v>223.5</v>
      </c>
      <c r="E71" s="252">
        <v>324.5</v>
      </c>
      <c r="F71" s="252">
        <v>261.5</v>
      </c>
      <c r="G71" s="252">
        <v>269.83333333333331</v>
      </c>
      <c r="H71" s="36"/>
    </row>
    <row r="72" spans="1:31" s="237" customFormat="1" ht="16.5" customHeight="1">
      <c r="A72" s="235" t="s">
        <v>300</v>
      </c>
      <c r="B72" s="242" t="s">
        <v>301</v>
      </c>
      <c r="C72" s="237" t="s">
        <v>272</v>
      </c>
      <c r="D72" s="238">
        <v>223</v>
      </c>
      <c r="E72" s="238">
        <v>276.5</v>
      </c>
      <c r="F72" s="238">
        <v>188</v>
      </c>
      <c r="G72" s="238">
        <v>229.16666666666666</v>
      </c>
      <c r="H72" s="238"/>
      <c r="I72" s="239">
        <f>D72/D73</f>
        <v>0.84629981024667933</v>
      </c>
      <c r="J72" s="239">
        <f>E72/E73</f>
        <v>0.74128686327077753</v>
      </c>
      <c r="K72" s="239">
        <f>F72/F73</f>
        <v>0.7416173570019724</v>
      </c>
      <c r="L72" s="239">
        <f>AVERAGE(I72:K72)</f>
        <v>0.77640134350647649</v>
      </c>
      <c r="M72" s="239"/>
      <c r="N72" s="239">
        <f>STDEV(I72:K72)</f>
        <v>6.0534073429763746E-2</v>
      </c>
      <c r="O72" s="239">
        <f>L72-N72</f>
        <v>0.7158672700767128</v>
      </c>
      <c r="P72" s="239">
        <f>L72+N72</f>
        <v>0.83693541693624018</v>
      </c>
      <c r="Q72" s="237" t="str">
        <f>IF(AND(G72&gt;=$J72,G72&lt;=$K72),G72,"")</f>
        <v/>
      </c>
      <c r="R72" s="239" t="str">
        <f>IF(AND(I72&gt;=$O72,I72&lt;=$P72),I72,"")</f>
        <v/>
      </c>
      <c r="S72" s="239">
        <f>IF(AND(J72&gt;=$O72,J72&lt;=$P72),J72,"")</f>
        <v>0.74128686327077753</v>
      </c>
      <c r="T72" s="239">
        <f>IF(AND(K72&gt;=$O72,K72&lt;=$P72),K72,"")</f>
        <v>0.7416173570019724</v>
      </c>
      <c r="U72" s="239">
        <f>AVERAGE(R72:T72)</f>
        <v>0.74145211013637491</v>
      </c>
      <c r="W72" s="239">
        <f>L72</f>
        <v>0.77640134350647649</v>
      </c>
      <c r="X72" s="239">
        <f>L73</f>
        <v>1</v>
      </c>
      <c r="Y72" s="239">
        <f>L74</f>
        <v>2.2606518292616058</v>
      </c>
      <c r="Z72" s="239">
        <f>L75</f>
        <v>2.7361036111401513</v>
      </c>
      <c r="AB72" s="239">
        <f>U72</f>
        <v>0.74145211013637491</v>
      </c>
      <c r="AC72" s="239">
        <f>U73</f>
        <v>1</v>
      </c>
      <c r="AD72" s="239">
        <f>U74</f>
        <v>2.1517016044822204</v>
      </c>
      <c r="AE72" s="239">
        <f>U75</f>
        <v>2.3836460333322105</v>
      </c>
    </row>
    <row r="73" spans="1:31" s="28" customFormat="1" ht="14.25">
      <c r="A73" s="231"/>
      <c r="B73" s="231"/>
      <c r="C73" s="32" t="s">
        <v>273</v>
      </c>
      <c r="D73" s="33">
        <v>263.5</v>
      </c>
      <c r="E73" s="33">
        <v>373</v>
      </c>
      <c r="F73" s="33">
        <v>253.5</v>
      </c>
      <c r="G73" s="33">
        <v>296.66666666666669</v>
      </c>
      <c r="H73" s="33"/>
      <c r="I73" s="31">
        <f>D73/D73</f>
        <v>1</v>
      </c>
      <c r="J73" s="31">
        <f>E73/E73</f>
        <v>1</v>
      </c>
      <c r="K73" s="31">
        <f>F73/F73</f>
        <v>1</v>
      </c>
      <c r="L73" s="31">
        <f t="shared" ref="L73:L75" si="78">AVERAGE(I73:K73)</f>
        <v>1</v>
      </c>
      <c r="M73" s="31"/>
      <c r="N73" s="31">
        <f t="shared" ref="N73:N75" si="79">STDEV(I73:K73)</f>
        <v>0</v>
      </c>
      <c r="O73" s="31">
        <f t="shared" ref="O73:O75" si="80">L73-N73</f>
        <v>1</v>
      </c>
      <c r="P73" s="31">
        <f t="shared" ref="P73:P75" si="81">L73+N73</f>
        <v>1</v>
      </c>
      <c r="Q73" s="28" t="str">
        <f>IF(AND(G73&gt;=$J73,G73&lt;=$K73),G73,"")</f>
        <v/>
      </c>
      <c r="R73" s="227">
        <f t="shared" ref="R73:T75" si="82">IF(AND(I73&gt;=$O73,I73&lt;=$P73),I73,"")</f>
        <v>1</v>
      </c>
      <c r="S73" s="227">
        <f t="shared" si="82"/>
        <v>1</v>
      </c>
      <c r="T73" s="227">
        <f t="shared" si="82"/>
        <v>1</v>
      </c>
      <c r="U73" s="227">
        <f t="shared" ref="U73:U75" si="83">AVERAGE(R73:T73)</f>
        <v>1</v>
      </c>
    </row>
    <row r="74" spans="1:31" s="35" customFormat="1" ht="14.25">
      <c r="A74" s="240"/>
      <c r="B74" s="240"/>
      <c r="C74" s="35" t="s">
        <v>274</v>
      </c>
      <c r="D74" s="36">
        <v>582</v>
      </c>
      <c r="E74" s="36">
        <v>924.5</v>
      </c>
      <c r="F74" s="36">
        <v>531</v>
      </c>
      <c r="G74" s="36">
        <v>679.16666666666663</v>
      </c>
      <c r="H74" s="36"/>
      <c r="I74" s="34">
        <f>D74/D73</f>
        <v>2.2087286527514229</v>
      </c>
      <c r="J74" s="34">
        <f>E74/E73</f>
        <v>2.4785522788203753</v>
      </c>
      <c r="K74" s="34">
        <f>F74/F73</f>
        <v>2.0946745562130178</v>
      </c>
      <c r="L74" s="34">
        <f t="shared" si="78"/>
        <v>2.2606518292616058</v>
      </c>
      <c r="M74" s="34"/>
      <c r="N74" s="34">
        <f t="shared" si="79"/>
        <v>0.19713583812369961</v>
      </c>
      <c r="O74" s="34">
        <f t="shared" si="80"/>
        <v>2.0635159911379062</v>
      </c>
      <c r="P74" s="34">
        <f t="shared" si="81"/>
        <v>2.4577876673853054</v>
      </c>
      <c r="Q74" s="35" t="str">
        <f>IF(AND(G74&gt;=$J74,G74&lt;=$K74),G74,"")</f>
        <v/>
      </c>
      <c r="R74" s="34">
        <f t="shared" si="82"/>
        <v>2.2087286527514229</v>
      </c>
      <c r="S74" s="34" t="str">
        <f t="shared" si="82"/>
        <v/>
      </c>
      <c r="T74" s="34">
        <f t="shared" si="82"/>
        <v>2.0946745562130178</v>
      </c>
      <c r="U74" s="34">
        <f t="shared" si="83"/>
        <v>2.1517016044822204</v>
      </c>
    </row>
    <row r="75" spans="1:31" s="28" customFormat="1" ht="14.25">
      <c r="A75" s="231"/>
      <c r="B75" s="231"/>
      <c r="C75" s="32" t="s">
        <v>275</v>
      </c>
      <c r="D75" s="33">
        <v>619</v>
      </c>
      <c r="E75" s="33">
        <v>1283.5</v>
      </c>
      <c r="F75" s="33">
        <v>613</v>
      </c>
      <c r="G75" s="33">
        <v>838.5</v>
      </c>
      <c r="H75" s="33"/>
      <c r="I75" s="31">
        <f>D75/D73</f>
        <v>2.349146110056926</v>
      </c>
      <c r="J75" s="31">
        <f>E75/E73</f>
        <v>3.4410187667560321</v>
      </c>
      <c r="K75" s="31">
        <f>F75/F73</f>
        <v>2.418145956607495</v>
      </c>
      <c r="L75" s="31">
        <f t="shared" si="78"/>
        <v>2.7361036111401513</v>
      </c>
      <c r="M75" s="31"/>
      <c r="N75" s="31">
        <f t="shared" si="79"/>
        <v>0.61144850737304191</v>
      </c>
      <c r="O75" s="31">
        <f t="shared" si="80"/>
        <v>2.1246551037671093</v>
      </c>
      <c r="P75" s="31">
        <f t="shared" si="81"/>
        <v>3.3475521185131933</v>
      </c>
      <c r="Q75" s="28" t="str">
        <f>IF(AND(G75&gt;=$J75,G75&lt;=$K75),G75,"")</f>
        <v/>
      </c>
      <c r="R75" s="227">
        <f t="shared" si="82"/>
        <v>2.349146110056926</v>
      </c>
      <c r="S75" s="227" t="str">
        <f t="shared" si="82"/>
        <v/>
      </c>
      <c r="T75" s="227">
        <f t="shared" si="82"/>
        <v>2.418145956607495</v>
      </c>
      <c r="U75" s="227">
        <f t="shared" si="83"/>
        <v>2.3836460333322105</v>
      </c>
    </row>
    <row r="76" spans="1:31" s="35" customFormat="1">
      <c r="A76" s="240"/>
      <c r="B76" s="240"/>
      <c r="C76" s="42" t="s">
        <v>277</v>
      </c>
      <c r="D76" s="252">
        <v>254</v>
      </c>
      <c r="E76" s="252">
        <v>369.5</v>
      </c>
      <c r="F76" s="252">
        <v>254</v>
      </c>
      <c r="G76" s="252">
        <v>292.5</v>
      </c>
      <c r="H76" s="36"/>
    </row>
    <row r="77" spans="1:31" s="237" customFormat="1" ht="16.5" customHeight="1">
      <c r="A77" s="235" t="s">
        <v>302</v>
      </c>
      <c r="B77" s="242" t="s">
        <v>303</v>
      </c>
      <c r="C77" s="237" t="s">
        <v>272</v>
      </c>
      <c r="D77" s="238">
        <v>166</v>
      </c>
      <c r="E77" s="238">
        <v>441</v>
      </c>
      <c r="F77" s="238">
        <v>264</v>
      </c>
      <c r="G77" s="238">
        <v>290.33333333333331</v>
      </c>
      <c r="H77" s="238"/>
      <c r="I77" s="239">
        <f>D77/D78</f>
        <v>0.50687022900763357</v>
      </c>
      <c r="J77" s="239">
        <f>E77/E78</f>
        <v>0.90368852459016391</v>
      </c>
      <c r="K77" s="239">
        <f>F77/F78</f>
        <v>0.67432950191570884</v>
      </c>
      <c r="L77" s="239">
        <f>AVERAGE(I77:K77)</f>
        <v>0.6949627518378354</v>
      </c>
      <c r="M77" s="239"/>
      <c r="N77" s="239">
        <f>STDEV(I77:K77)</f>
        <v>0.199212168752358</v>
      </c>
      <c r="O77" s="239">
        <f>L77-N77</f>
        <v>0.49575058308547737</v>
      </c>
      <c r="P77" s="239">
        <f>L77+N77</f>
        <v>0.89417492059019343</v>
      </c>
      <c r="Q77" s="237" t="str">
        <f>IF(AND(G77&gt;=$J77,G77&lt;=$K77),G77,"")</f>
        <v/>
      </c>
      <c r="R77" s="239">
        <f>IF(AND(I77&gt;=$O77,I77&lt;=$P77),I77,"")</f>
        <v>0.50687022900763357</v>
      </c>
      <c r="S77" s="239" t="str">
        <f>IF(AND(J77&gt;=$O77,J77&lt;=$P77),J77,"")</f>
        <v/>
      </c>
      <c r="T77" s="239">
        <f>IF(AND(K77&gt;=$O77,K77&lt;=$P77),K77,"")</f>
        <v>0.67432950191570884</v>
      </c>
      <c r="U77" s="239">
        <f>AVERAGE(R77:T77)</f>
        <v>0.5905998654616712</v>
      </c>
      <c r="W77" s="239">
        <f>L77</f>
        <v>0.6949627518378354</v>
      </c>
      <c r="X77" s="239">
        <f>L78</f>
        <v>1</v>
      </c>
      <c r="Y77" s="239">
        <f>L79</f>
        <v>2.1339519511334033</v>
      </c>
      <c r="Z77" s="239">
        <f>L80</f>
        <v>2.8442328778080963</v>
      </c>
      <c r="AB77" s="239">
        <f>U77</f>
        <v>0.5905998654616712</v>
      </c>
      <c r="AC77" s="239">
        <f>U78</f>
        <v>1</v>
      </c>
      <c r="AD77" s="239">
        <f>U79</f>
        <v>1.8161943201427277</v>
      </c>
      <c r="AE77" s="239">
        <f>U80</f>
        <v>2.5268857151795769</v>
      </c>
    </row>
    <row r="78" spans="1:31" s="28" customFormat="1" ht="14.25">
      <c r="A78" s="231"/>
      <c r="B78" s="231"/>
      <c r="C78" s="32" t="s">
        <v>273</v>
      </c>
      <c r="D78" s="33">
        <v>327.5</v>
      </c>
      <c r="E78" s="33">
        <v>488</v>
      </c>
      <c r="F78" s="33">
        <v>391.5</v>
      </c>
      <c r="G78" s="33">
        <v>402.33333333333331</v>
      </c>
      <c r="H78" s="33"/>
      <c r="I78" s="31">
        <f>D78/D78</f>
        <v>1</v>
      </c>
      <c r="J78" s="31">
        <f>E78/E78</f>
        <v>1</v>
      </c>
      <c r="K78" s="31">
        <f>F78/F78</f>
        <v>1</v>
      </c>
      <c r="L78" s="31">
        <f t="shared" ref="L78:L80" si="84">AVERAGE(I78:K78)</f>
        <v>1</v>
      </c>
      <c r="M78" s="31"/>
      <c r="N78" s="31">
        <f t="shared" ref="N78:N80" si="85">STDEV(I78:K78)</f>
        <v>0</v>
      </c>
      <c r="O78" s="31">
        <f t="shared" ref="O78:O80" si="86">L78-N78</f>
        <v>1</v>
      </c>
      <c r="P78" s="31">
        <f t="shared" ref="P78:P80" si="87">L78+N78</f>
        <v>1</v>
      </c>
      <c r="Q78" s="28" t="str">
        <f>IF(AND(G78&gt;=$J78,G78&lt;=$K78),G78,"")</f>
        <v/>
      </c>
      <c r="R78" s="227">
        <f t="shared" ref="R78:T80" si="88">IF(AND(I78&gt;=$O78,I78&lt;=$P78),I78,"")</f>
        <v>1</v>
      </c>
      <c r="S78" s="227">
        <f t="shared" si="88"/>
        <v>1</v>
      </c>
      <c r="T78" s="227">
        <f t="shared" si="88"/>
        <v>1</v>
      </c>
      <c r="U78" s="227">
        <f t="shared" ref="U78:U80" si="89">AVERAGE(R78:T78)</f>
        <v>1</v>
      </c>
    </row>
    <row r="79" spans="1:31" s="35" customFormat="1" ht="14.25">
      <c r="A79" s="240"/>
      <c r="B79" s="240"/>
      <c r="C79" s="35" t="s">
        <v>274</v>
      </c>
      <c r="D79" s="36">
        <v>637.5</v>
      </c>
      <c r="E79" s="36">
        <v>1351.5</v>
      </c>
      <c r="F79" s="36">
        <v>660</v>
      </c>
      <c r="G79" s="36">
        <v>883</v>
      </c>
      <c r="H79" s="36"/>
      <c r="I79" s="34">
        <f>D79/D78</f>
        <v>1.9465648854961832</v>
      </c>
      <c r="J79" s="34">
        <f>E79/E78</f>
        <v>2.769467213114754</v>
      </c>
      <c r="K79" s="34">
        <f>F79/F78</f>
        <v>1.685823754789272</v>
      </c>
      <c r="L79" s="34">
        <f t="shared" si="84"/>
        <v>2.1339519511334033</v>
      </c>
      <c r="M79" s="34"/>
      <c r="N79" s="34">
        <f t="shared" si="85"/>
        <v>0.56560252869749283</v>
      </c>
      <c r="O79" s="34">
        <f t="shared" si="86"/>
        <v>1.5683494224359105</v>
      </c>
      <c r="P79" s="34">
        <f t="shared" si="87"/>
        <v>2.6995544798308959</v>
      </c>
      <c r="Q79" s="35" t="str">
        <f>IF(AND(G79&gt;=$J79,G79&lt;=$K79),G79,"")</f>
        <v/>
      </c>
      <c r="R79" s="34">
        <f t="shared" si="88"/>
        <v>1.9465648854961832</v>
      </c>
      <c r="S79" s="34" t="str">
        <f t="shared" si="88"/>
        <v/>
      </c>
      <c r="T79" s="34">
        <f t="shared" si="88"/>
        <v>1.685823754789272</v>
      </c>
      <c r="U79" s="34">
        <f t="shared" si="89"/>
        <v>1.8161943201427277</v>
      </c>
    </row>
    <row r="80" spans="1:31" s="28" customFormat="1" ht="14.25">
      <c r="A80" s="231"/>
      <c r="B80" s="231"/>
      <c r="C80" s="32" t="s">
        <v>275</v>
      </c>
      <c r="D80" s="33">
        <v>857.5</v>
      </c>
      <c r="E80" s="33">
        <v>1188.5</v>
      </c>
      <c r="F80" s="33">
        <v>1362</v>
      </c>
      <c r="G80" s="33">
        <v>1136</v>
      </c>
      <c r="H80" s="33"/>
      <c r="I80" s="31">
        <f>D80/D78</f>
        <v>2.6183206106870229</v>
      </c>
      <c r="J80" s="31">
        <f>E80/E78</f>
        <v>2.435450819672131</v>
      </c>
      <c r="K80" s="31">
        <f>F80/F78</f>
        <v>3.4789272030651341</v>
      </c>
      <c r="L80" s="31">
        <f t="shared" si="84"/>
        <v>2.8442328778080963</v>
      </c>
      <c r="M80" s="31"/>
      <c r="N80" s="31">
        <f t="shared" si="85"/>
        <v>0.55721450537613604</v>
      </c>
      <c r="O80" s="31">
        <f t="shared" si="86"/>
        <v>2.2870183724319602</v>
      </c>
      <c r="P80" s="31">
        <f t="shared" si="87"/>
        <v>3.4014473831842325</v>
      </c>
      <c r="Q80" s="28" t="str">
        <f>IF(AND(G80&gt;=$J80,G80&lt;=$K80),G80,"")</f>
        <v/>
      </c>
      <c r="R80" s="227">
        <f t="shared" si="88"/>
        <v>2.6183206106870229</v>
      </c>
      <c r="S80" s="227">
        <f t="shared" si="88"/>
        <v>2.435450819672131</v>
      </c>
      <c r="T80" s="227" t="str">
        <f t="shared" si="88"/>
        <v/>
      </c>
      <c r="U80" s="227">
        <f t="shared" si="89"/>
        <v>2.5268857151795769</v>
      </c>
    </row>
    <row r="81" spans="1:31" s="35" customFormat="1">
      <c r="A81" s="240"/>
      <c r="B81" s="240"/>
      <c r="C81" s="42" t="s">
        <v>277</v>
      </c>
      <c r="D81" s="252">
        <v>474</v>
      </c>
      <c r="E81" s="252">
        <v>894.5</v>
      </c>
      <c r="F81" s="252">
        <v>530</v>
      </c>
      <c r="G81" s="252">
        <v>632.83333333333337</v>
      </c>
      <c r="H81" s="36"/>
    </row>
    <row r="82" spans="1:31" s="237" customFormat="1" ht="16.5" customHeight="1">
      <c r="A82" s="235"/>
      <c r="B82" s="242" t="s">
        <v>304</v>
      </c>
      <c r="C82" s="237" t="s">
        <v>272</v>
      </c>
      <c r="D82" s="238">
        <v>166</v>
      </c>
      <c r="E82" s="238">
        <v>293</v>
      </c>
      <c r="F82" s="238">
        <v>881</v>
      </c>
      <c r="G82" s="238">
        <v>446.66666666666669</v>
      </c>
      <c r="H82" s="238"/>
      <c r="I82" s="239">
        <f>D82/D83</f>
        <v>0.76497695852534564</v>
      </c>
      <c r="J82" s="239">
        <f>E82/E83</f>
        <v>0.90292758089368264</v>
      </c>
      <c r="K82" s="239">
        <f>F82/F83</f>
        <v>2.4922206506364923</v>
      </c>
      <c r="L82" s="239">
        <f>AVERAGE(I82:K82)</f>
        <v>1.3867083966851734</v>
      </c>
      <c r="M82" s="239"/>
      <c r="N82" s="239">
        <f>STDEV(I82:K82)</f>
        <v>0.95988311855160113</v>
      </c>
      <c r="O82" s="239">
        <f>L82-N82</f>
        <v>0.42682527813357229</v>
      </c>
      <c r="P82" s="239">
        <f>L82+N82</f>
        <v>2.3465915152367747</v>
      </c>
      <c r="Q82" s="237" t="str">
        <f>IF(AND(G82&gt;=$J82,G82&lt;=$K82),G82,"")</f>
        <v/>
      </c>
      <c r="R82" s="239">
        <f>IF(AND(I82&gt;=$O82,I82&lt;=$P82),I82,"")</f>
        <v>0.76497695852534564</v>
      </c>
      <c r="S82" s="239">
        <f>IF(AND(J82&gt;=$O82,J82&lt;=$P82),J82,"")</f>
        <v>0.90292758089368264</v>
      </c>
      <c r="T82" s="239" t="str">
        <f>IF(AND(K82&gt;=$O82,K82&lt;=$P82),K82,"")</f>
        <v/>
      </c>
      <c r="U82" s="239">
        <f>AVERAGE(R82:T82)</f>
        <v>0.83395226970951408</v>
      </c>
      <c r="W82" s="239">
        <f>L82</f>
        <v>1.3867083966851734</v>
      </c>
      <c r="X82" s="239">
        <f>L83</f>
        <v>1</v>
      </c>
      <c r="Y82" s="239">
        <f>L84</f>
        <v>2.255434818651747</v>
      </c>
      <c r="Z82" s="239">
        <f>L85</f>
        <v>3.6982980380362491</v>
      </c>
      <c r="AB82" s="239">
        <f>U82</f>
        <v>0.83395226970951408</v>
      </c>
      <c r="AC82" s="239">
        <f>U83</f>
        <v>1</v>
      </c>
      <c r="AD82" s="239">
        <f>U84</f>
        <v>2.0965574668065887</v>
      </c>
      <c r="AE82" s="239">
        <f>U85</f>
        <v>2.162722870349989</v>
      </c>
    </row>
    <row r="83" spans="1:31" s="28" customFormat="1" ht="14.25">
      <c r="A83" s="231"/>
      <c r="B83" s="231"/>
      <c r="C83" s="32" t="s">
        <v>273</v>
      </c>
      <c r="D83" s="33">
        <v>217</v>
      </c>
      <c r="E83" s="33">
        <v>324.5</v>
      </c>
      <c r="F83" s="33">
        <v>353.5</v>
      </c>
      <c r="G83" s="33">
        <v>298.33333333333331</v>
      </c>
      <c r="H83" s="33"/>
      <c r="I83" s="31">
        <f>D83/D83</f>
        <v>1</v>
      </c>
      <c r="J83" s="31">
        <f>E83/E83</f>
        <v>1</v>
      </c>
      <c r="K83" s="31">
        <f>F83/F83</f>
        <v>1</v>
      </c>
      <c r="L83" s="31">
        <f t="shared" ref="L83:L85" si="90">AVERAGE(I83:K83)</f>
        <v>1</v>
      </c>
      <c r="M83" s="31"/>
      <c r="N83" s="31">
        <f t="shared" ref="N83:N85" si="91">STDEV(I83:K83)</f>
        <v>0</v>
      </c>
      <c r="O83" s="31">
        <f t="shared" ref="O83:O85" si="92">L83-N83</f>
        <v>1</v>
      </c>
      <c r="P83" s="31">
        <f t="shared" ref="P83:P85" si="93">L83+N83</f>
        <v>1</v>
      </c>
      <c r="Q83" s="28" t="str">
        <f>IF(AND(G83&gt;=$J83,G83&lt;=$K83),G83,"")</f>
        <v/>
      </c>
      <c r="R83" s="227">
        <f t="shared" ref="R83:T85" si="94">IF(AND(I83&gt;=$O83,I83&lt;=$P83),I83,"")</f>
        <v>1</v>
      </c>
      <c r="S83" s="227">
        <f t="shared" si="94"/>
        <v>1</v>
      </c>
      <c r="T83" s="227">
        <f t="shared" si="94"/>
        <v>1</v>
      </c>
      <c r="U83" s="227">
        <f t="shared" ref="U83:U85" si="95">AVERAGE(R83:T83)</f>
        <v>1</v>
      </c>
    </row>
    <row r="84" spans="1:31" s="35" customFormat="1" ht="14.25">
      <c r="A84" s="240"/>
      <c r="B84" s="240"/>
      <c r="C84" s="35" t="s">
        <v>274</v>
      </c>
      <c r="D84" s="36">
        <v>453.5</v>
      </c>
      <c r="E84" s="36">
        <v>835</v>
      </c>
      <c r="F84" s="36">
        <v>743.5</v>
      </c>
      <c r="G84" s="36">
        <v>677.33333333333337</v>
      </c>
      <c r="H84" s="36"/>
      <c r="I84" s="34">
        <f>D84/D83</f>
        <v>2.0898617511520738</v>
      </c>
      <c r="J84" s="34">
        <f>E84/E83</f>
        <v>2.5731895223420649</v>
      </c>
      <c r="K84" s="34">
        <f>F84/F83</f>
        <v>2.1032531824611032</v>
      </c>
      <c r="L84" s="34">
        <f t="shared" si="90"/>
        <v>2.255434818651747</v>
      </c>
      <c r="M84" s="34"/>
      <c r="N84" s="34">
        <f t="shared" si="91"/>
        <v>0.27526509294881046</v>
      </c>
      <c r="O84" s="34">
        <f t="shared" si="92"/>
        <v>1.9801697257029365</v>
      </c>
      <c r="P84" s="34">
        <f t="shared" si="93"/>
        <v>2.5306999116005575</v>
      </c>
      <c r="Q84" s="35" t="str">
        <f>IF(AND(G84&gt;=$J84,G84&lt;=$K84),G84,"")</f>
        <v/>
      </c>
      <c r="R84" s="34">
        <f t="shared" si="94"/>
        <v>2.0898617511520738</v>
      </c>
      <c r="S84" s="34" t="str">
        <f t="shared" si="94"/>
        <v/>
      </c>
      <c r="T84" s="34">
        <f t="shared" si="94"/>
        <v>2.1032531824611032</v>
      </c>
      <c r="U84" s="34">
        <f t="shared" si="95"/>
        <v>2.0965574668065887</v>
      </c>
    </row>
    <row r="85" spans="1:31" s="28" customFormat="1" ht="14.25">
      <c r="A85" s="231"/>
      <c r="B85" s="231"/>
      <c r="C85" s="32" t="s">
        <v>275</v>
      </c>
      <c r="D85" s="33">
        <v>573.5</v>
      </c>
      <c r="E85" s="33">
        <v>546</v>
      </c>
      <c r="F85" s="33">
        <v>2393</v>
      </c>
      <c r="G85" s="33">
        <v>1170.8333333333333</v>
      </c>
      <c r="H85" s="33"/>
      <c r="I85" s="31">
        <f>D85/D83</f>
        <v>2.6428571428571428</v>
      </c>
      <c r="J85" s="31">
        <f>E85/E83</f>
        <v>1.6825885978428352</v>
      </c>
      <c r="K85" s="31">
        <f>F85/F83</f>
        <v>6.7694483734087694</v>
      </c>
      <c r="L85" s="31">
        <f t="shared" si="90"/>
        <v>3.6982980380362491</v>
      </c>
      <c r="M85" s="31"/>
      <c r="N85" s="31">
        <f t="shared" si="91"/>
        <v>2.7026842594872287</v>
      </c>
      <c r="O85" s="31">
        <f t="shared" si="92"/>
        <v>0.99561377854902045</v>
      </c>
      <c r="P85" s="31">
        <f t="shared" si="93"/>
        <v>6.4009822975234778</v>
      </c>
      <c r="Q85" s="28" t="str">
        <f>IF(AND(G85&gt;=$J85,G85&lt;=$K85),G85,"")</f>
        <v/>
      </c>
      <c r="R85" s="227">
        <f t="shared" si="94"/>
        <v>2.6428571428571428</v>
      </c>
      <c r="S85" s="227">
        <f t="shared" si="94"/>
        <v>1.6825885978428352</v>
      </c>
      <c r="T85" s="227" t="str">
        <f t="shared" si="94"/>
        <v/>
      </c>
      <c r="U85" s="227">
        <f t="shared" si="95"/>
        <v>2.162722870349989</v>
      </c>
    </row>
    <row r="86" spans="1:31" s="35" customFormat="1">
      <c r="A86" s="240"/>
      <c r="B86" s="240"/>
      <c r="C86" s="42" t="s">
        <v>277</v>
      </c>
      <c r="D86" s="252">
        <v>407</v>
      </c>
      <c r="E86" s="252">
        <v>734.5</v>
      </c>
      <c r="F86" s="252">
        <v>728.5</v>
      </c>
      <c r="G86" s="252">
        <v>623.33333333333337</v>
      </c>
      <c r="H86" s="36"/>
    </row>
    <row r="87" spans="1:31" s="237" customFormat="1" ht="16.5" customHeight="1">
      <c r="A87" s="235" t="s">
        <v>305</v>
      </c>
      <c r="B87" s="242" t="s">
        <v>306</v>
      </c>
      <c r="C87" s="237" t="s">
        <v>272</v>
      </c>
      <c r="D87" s="238">
        <v>292</v>
      </c>
      <c r="E87" s="238">
        <v>402</v>
      </c>
      <c r="F87" s="238">
        <v>356.5</v>
      </c>
      <c r="G87" s="238">
        <v>350.16666666666669</v>
      </c>
      <c r="H87" s="238"/>
      <c r="I87" s="239">
        <f>D87/D88</f>
        <v>0.69940119760479047</v>
      </c>
      <c r="J87" s="239">
        <f>E87/E88</f>
        <v>0.68894601542416456</v>
      </c>
      <c r="K87" s="239">
        <f>F87/F88</f>
        <v>0.94063324538258575</v>
      </c>
      <c r="L87" s="239">
        <f>AVERAGE(I87:K87)</f>
        <v>0.77632681947051363</v>
      </c>
      <c r="M87" s="239"/>
      <c r="N87" s="239">
        <f>STDEV(I87:K87)</f>
        <v>0.14238953228944545</v>
      </c>
      <c r="O87" s="239">
        <f>L87-N87</f>
        <v>0.63393728718106823</v>
      </c>
      <c r="P87" s="239">
        <f>L87+N87</f>
        <v>0.91871635175995903</v>
      </c>
      <c r="Q87" s="237" t="str">
        <f>IF(AND(G87&gt;=$J87,G87&lt;=$K87),G87,"")</f>
        <v/>
      </c>
      <c r="R87" s="239">
        <f>IF(AND(I87&gt;=$O87,I87&lt;=$P87),I87,"")</f>
        <v>0.69940119760479047</v>
      </c>
      <c r="S87" s="239">
        <f>IF(AND(J87&gt;=$O87,J87&lt;=$P87),J87,"")</f>
        <v>0.68894601542416456</v>
      </c>
      <c r="T87" s="239" t="str">
        <f>IF(AND(K87&gt;=$O87,K87&lt;=$P87),K87,"")</f>
        <v/>
      </c>
      <c r="U87" s="239">
        <f>AVERAGE(R87:T87)</f>
        <v>0.69417360651447746</v>
      </c>
      <c r="W87" s="239">
        <f>L87</f>
        <v>0.77632681947051363</v>
      </c>
      <c r="X87" s="239">
        <f>L88</f>
        <v>1</v>
      </c>
      <c r="Y87" s="239">
        <f>L89</f>
        <v>2.0218726846894284</v>
      </c>
      <c r="Z87" s="239">
        <f>L90</f>
        <v>1.4489955577311167</v>
      </c>
      <c r="AB87" s="239">
        <f>U87</f>
        <v>0.69417360651447746</v>
      </c>
      <c r="AC87" s="239">
        <f>U88</f>
        <v>1</v>
      </c>
      <c r="AD87" s="239">
        <f>U89</f>
        <v>2.1717311827227652</v>
      </c>
      <c r="AE87" s="239">
        <f>U90</f>
        <v>1.2994827825069655</v>
      </c>
    </row>
    <row r="88" spans="1:31" s="28" customFormat="1" ht="14.25">
      <c r="A88" s="231"/>
      <c r="B88" s="231"/>
      <c r="C88" s="32" t="s">
        <v>273</v>
      </c>
      <c r="D88" s="33">
        <v>417.5</v>
      </c>
      <c r="E88" s="33">
        <v>583.5</v>
      </c>
      <c r="F88" s="33">
        <v>379</v>
      </c>
      <c r="G88" s="33">
        <v>460</v>
      </c>
      <c r="H88" s="33"/>
      <c r="I88" s="31">
        <f>D88/D88</f>
        <v>1</v>
      </c>
      <c r="J88" s="31">
        <f>E88/E88</f>
        <v>1</v>
      </c>
      <c r="K88" s="31">
        <f>F88/F88</f>
        <v>1</v>
      </c>
      <c r="L88" s="31">
        <f t="shared" ref="L88:L90" si="96">AVERAGE(I88:K88)</f>
        <v>1</v>
      </c>
      <c r="M88" s="31"/>
      <c r="N88" s="31">
        <f t="shared" ref="N88:N90" si="97">STDEV(I88:K88)</f>
        <v>0</v>
      </c>
      <c r="O88" s="31">
        <f t="shared" ref="O88:O90" si="98">L88-N88</f>
        <v>1</v>
      </c>
      <c r="P88" s="31">
        <f t="shared" ref="P88:P90" si="99">L88+N88</f>
        <v>1</v>
      </c>
      <c r="Q88" s="28" t="str">
        <f>IF(AND(G88&gt;=$J88,G88&lt;=$K88),G88,"")</f>
        <v/>
      </c>
      <c r="R88" s="227">
        <f t="shared" ref="R88:T90" si="100">IF(AND(I88&gt;=$O88,I88&lt;=$P88),I88,"")</f>
        <v>1</v>
      </c>
      <c r="S88" s="227">
        <f t="shared" si="100"/>
        <v>1</v>
      </c>
      <c r="T88" s="227">
        <f t="shared" si="100"/>
        <v>1</v>
      </c>
      <c r="U88" s="227">
        <f t="shared" ref="U88:U90" si="101">AVERAGE(R88:T88)</f>
        <v>1</v>
      </c>
    </row>
    <row r="89" spans="1:31" s="35" customFormat="1" ht="14.25">
      <c r="A89" s="240"/>
      <c r="B89" s="240"/>
      <c r="C89" s="35" t="s">
        <v>274</v>
      </c>
      <c r="D89" s="36">
        <v>719</v>
      </c>
      <c r="E89" s="36">
        <v>1332</v>
      </c>
      <c r="F89" s="36">
        <v>781</v>
      </c>
      <c r="G89" s="36">
        <v>944</v>
      </c>
      <c r="H89" s="36"/>
      <c r="I89" s="34">
        <f>D89/D88</f>
        <v>1.7221556886227545</v>
      </c>
      <c r="J89" s="34">
        <f>E89/E88</f>
        <v>2.2827763496143958</v>
      </c>
      <c r="K89" s="34">
        <f>F89/F88</f>
        <v>2.0606860158311346</v>
      </c>
      <c r="L89" s="34">
        <f t="shared" si="96"/>
        <v>2.0218726846894284</v>
      </c>
      <c r="M89" s="34"/>
      <c r="N89" s="34">
        <f t="shared" si="97"/>
        <v>0.28231850344675202</v>
      </c>
      <c r="O89" s="34">
        <f t="shared" si="98"/>
        <v>1.7395541812426765</v>
      </c>
      <c r="P89" s="34">
        <f t="shared" si="99"/>
        <v>2.3041911881361803</v>
      </c>
      <c r="Q89" s="35" t="str">
        <f>IF(AND(G89&gt;=$J89,G89&lt;=$K89),G89,"")</f>
        <v/>
      </c>
      <c r="R89" s="34" t="str">
        <f t="shared" si="100"/>
        <v/>
      </c>
      <c r="S89" s="34">
        <f t="shared" si="100"/>
        <v>2.2827763496143958</v>
      </c>
      <c r="T89" s="34">
        <f t="shared" si="100"/>
        <v>2.0606860158311346</v>
      </c>
      <c r="U89" s="34">
        <f t="shared" si="101"/>
        <v>2.1717311827227652</v>
      </c>
    </row>
    <row r="90" spans="1:31" s="28" customFormat="1" ht="14.25">
      <c r="A90" s="231"/>
      <c r="B90" s="231"/>
      <c r="C90" s="32" t="s">
        <v>275</v>
      </c>
      <c r="D90" s="33">
        <v>586</v>
      </c>
      <c r="E90" s="33">
        <v>697.5</v>
      </c>
      <c r="F90" s="33">
        <v>662.5</v>
      </c>
      <c r="G90" s="33">
        <v>648.66666666666663</v>
      </c>
      <c r="H90" s="33"/>
      <c r="I90" s="31">
        <f>D90/D88</f>
        <v>1.4035928143712575</v>
      </c>
      <c r="J90" s="31">
        <f>E90/E88</f>
        <v>1.1953727506426735</v>
      </c>
      <c r="K90" s="31">
        <f>F90/F88</f>
        <v>1.7480211081794195</v>
      </c>
      <c r="L90" s="31">
        <f t="shared" si="96"/>
        <v>1.4489955577311167</v>
      </c>
      <c r="M90" s="31"/>
      <c r="N90" s="31">
        <f t="shared" si="97"/>
        <v>0.27910770071867791</v>
      </c>
      <c r="O90" s="31">
        <f t="shared" si="98"/>
        <v>1.1698878570124387</v>
      </c>
      <c r="P90" s="31">
        <f t="shared" si="99"/>
        <v>1.7281032584497946</v>
      </c>
      <c r="Q90" s="28" t="str">
        <f>IF(AND(G90&gt;=$J90,G90&lt;=$K90),G90,"")</f>
        <v/>
      </c>
      <c r="R90" s="227">
        <f t="shared" si="100"/>
        <v>1.4035928143712575</v>
      </c>
      <c r="S90" s="227">
        <f t="shared" si="100"/>
        <v>1.1953727506426735</v>
      </c>
      <c r="T90" s="227" t="str">
        <f t="shared" si="100"/>
        <v/>
      </c>
      <c r="U90" s="227">
        <f t="shared" si="101"/>
        <v>1.2994827825069655</v>
      </c>
    </row>
    <row r="91" spans="1:31" s="35" customFormat="1">
      <c r="A91" s="240"/>
      <c r="B91" s="240"/>
      <c r="C91" s="42" t="s">
        <v>277</v>
      </c>
      <c r="D91" s="252">
        <v>369.5</v>
      </c>
      <c r="E91" s="252">
        <v>495.5</v>
      </c>
      <c r="F91" s="252">
        <v>397.5</v>
      </c>
      <c r="G91" s="252">
        <v>420.83333333333331</v>
      </c>
      <c r="H91" s="36"/>
    </row>
    <row r="92" spans="1:31" s="237" customFormat="1" ht="16.5" customHeight="1">
      <c r="A92" s="235"/>
      <c r="B92" s="242" t="s">
        <v>307</v>
      </c>
      <c r="C92" s="237" t="s">
        <v>272</v>
      </c>
      <c r="D92" s="238">
        <v>200.5</v>
      </c>
      <c r="E92" s="238">
        <v>134.5</v>
      </c>
      <c r="F92" s="238">
        <v>509</v>
      </c>
      <c r="G92" s="238">
        <v>281.33333333333331</v>
      </c>
      <c r="H92" s="238"/>
      <c r="I92" s="239">
        <f>D92/D93</f>
        <v>0.8813186813186813</v>
      </c>
      <c r="J92" s="239">
        <f>E92/E93</f>
        <v>9.0939824205544292E-2</v>
      </c>
      <c r="K92" s="239">
        <f>F92/F93</f>
        <v>0.61067786442711458</v>
      </c>
      <c r="L92" s="239">
        <f>AVERAGE(I92:K92)</f>
        <v>0.52764545665044671</v>
      </c>
      <c r="M92" s="239"/>
      <c r="N92" s="239">
        <f>STDEV(I92:K92)</f>
        <v>0.40167831656533354</v>
      </c>
      <c r="O92" s="239">
        <f>L92-N92</f>
        <v>0.12596714008511317</v>
      </c>
      <c r="P92" s="239">
        <f>L92+N92</f>
        <v>0.92932377321578019</v>
      </c>
      <c r="Q92" s="237" t="str">
        <f>IF(AND(G92&gt;=$J92,G92&lt;=$K92),G92,"")</f>
        <v/>
      </c>
      <c r="R92" s="239">
        <f>IF(AND(I92&gt;=$O92,I92&lt;=$P92),I92,"")</f>
        <v>0.8813186813186813</v>
      </c>
      <c r="S92" s="239" t="str">
        <f>IF(AND(J92&gt;=$O92,J92&lt;=$P92),J92,"")</f>
        <v/>
      </c>
      <c r="T92" s="239">
        <f>IF(AND(K92&gt;=$O92,K92&lt;=$P92),K92,"")</f>
        <v>0.61067786442711458</v>
      </c>
      <c r="U92" s="239">
        <f>AVERAGE(R92:T92)</f>
        <v>0.74599827287289799</v>
      </c>
      <c r="W92" s="239">
        <f>L92</f>
        <v>0.52764545665044671</v>
      </c>
      <c r="X92" s="239">
        <f>L93</f>
        <v>1</v>
      </c>
      <c r="Y92" s="239">
        <f>L94</f>
        <v>0.74825545051552578</v>
      </c>
      <c r="Z92" s="239">
        <f>L95</f>
        <v>1.4399260807179222</v>
      </c>
      <c r="AB92" s="239">
        <f>U92</f>
        <v>0.74599827287289799</v>
      </c>
      <c r="AC92" s="239">
        <f>U93</f>
        <v>1</v>
      </c>
      <c r="AD92" s="239">
        <f>U94</f>
        <v>0.46194361533372841</v>
      </c>
      <c r="AE92" s="239">
        <f>U95</f>
        <v>0.68626274745050986</v>
      </c>
    </row>
    <row r="93" spans="1:31" s="28" customFormat="1" ht="14.25">
      <c r="A93" s="231"/>
      <c r="B93" s="231"/>
      <c r="C93" s="32" t="s">
        <v>273</v>
      </c>
      <c r="D93" s="33">
        <v>227.5</v>
      </c>
      <c r="E93" s="33">
        <v>1479</v>
      </c>
      <c r="F93" s="33">
        <v>833.5</v>
      </c>
      <c r="G93" s="33">
        <v>846.66666666666663</v>
      </c>
      <c r="H93" s="33"/>
      <c r="I93" s="31">
        <f>D93/D93</f>
        <v>1</v>
      </c>
      <c r="J93" s="31">
        <f>E93/E93</f>
        <v>1</v>
      </c>
      <c r="K93" s="31">
        <f>F93/F93</f>
        <v>1</v>
      </c>
      <c r="L93" s="31">
        <f t="shared" ref="L93:L95" si="102">AVERAGE(I93:K93)</f>
        <v>1</v>
      </c>
      <c r="M93" s="31"/>
      <c r="N93" s="31">
        <f t="shared" ref="N93:N95" si="103">STDEV(I93:K93)</f>
        <v>0</v>
      </c>
      <c r="O93" s="31">
        <f t="shared" ref="O93:O95" si="104">L93-N93</f>
        <v>1</v>
      </c>
      <c r="P93" s="31">
        <f t="shared" ref="P93:P95" si="105">L93+N93</f>
        <v>1</v>
      </c>
      <c r="Q93" s="28" t="str">
        <f>IF(AND(G93&gt;=$J93,G93&lt;=$K93),G93,"")</f>
        <v/>
      </c>
      <c r="R93" s="227">
        <f t="shared" ref="R93:T95" si="106">IF(AND(I93&gt;=$O93,I93&lt;=$P93),I93,"")</f>
        <v>1</v>
      </c>
      <c r="S93" s="227">
        <f t="shared" si="106"/>
        <v>1</v>
      </c>
      <c r="T93" s="227">
        <f t="shared" si="106"/>
        <v>1</v>
      </c>
      <c r="U93" s="227">
        <f t="shared" ref="U93:U95" si="107">AVERAGE(R93:T93)</f>
        <v>1</v>
      </c>
    </row>
    <row r="94" spans="1:31" s="35" customFormat="1" ht="14.25">
      <c r="A94" s="240"/>
      <c r="B94" s="240"/>
      <c r="C94" s="35" t="s">
        <v>274</v>
      </c>
      <c r="D94" s="36">
        <v>300.5</v>
      </c>
      <c r="E94" s="36">
        <v>500.5</v>
      </c>
      <c r="F94" s="36">
        <v>488</v>
      </c>
      <c r="G94" s="36">
        <v>429.66666666666669</v>
      </c>
      <c r="H94" s="36"/>
      <c r="I94" s="34">
        <f>D94/D93</f>
        <v>1.3208791208791208</v>
      </c>
      <c r="J94" s="34">
        <f>E94/E93</f>
        <v>0.33840432724814062</v>
      </c>
      <c r="K94" s="34">
        <f>F94/F93</f>
        <v>0.58548290341931619</v>
      </c>
      <c r="L94" s="34">
        <f t="shared" si="102"/>
        <v>0.74825545051552578</v>
      </c>
      <c r="M94" s="34"/>
      <c r="N94" s="34">
        <f t="shared" si="103"/>
        <v>0.51106296734962142</v>
      </c>
      <c r="O94" s="34">
        <f t="shared" si="104"/>
        <v>0.23719248316590436</v>
      </c>
      <c r="P94" s="34">
        <f t="shared" si="105"/>
        <v>1.2593184178651473</v>
      </c>
      <c r="Q94" s="35" t="str">
        <f>IF(AND(G94&gt;=$J94,G94&lt;=$K94),G94,"")</f>
        <v/>
      </c>
      <c r="R94" s="34" t="str">
        <f t="shared" si="106"/>
        <v/>
      </c>
      <c r="S94" s="34">
        <f t="shared" si="106"/>
        <v>0.33840432724814062</v>
      </c>
      <c r="T94" s="34">
        <f t="shared" si="106"/>
        <v>0.58548290341931619</v>
      </c>
      <c r="U94" s="34">
        <f t="shared" si="107"/>
        <v>0.46194361533372841</v>
      </c>
    </row>
    <row r="95" spans="1:31" s="28" customFormat="1" ht="14.25">
      <c r="A95" s="231"/>
      <c r="B95" s="231"/>
      <c r="C95" s="32" t="s">
        <v>275</v>
      </c>
      <c r="D95" s="33">
        <v>670.5</v>
      </c>
      <c r="E95" s="33"/>
      <c r="F95" s="33">
        <v>1144</v>
      </c>
      <c r="G95" s="33">
        <v>907.25</v>
      </c>
      <c r="H95" s="33"/>
      <c r="I95" s="31">
        <f>D95/D93</f>
        <v>2.9472527472527474</v>
      </c>
      <c r="J95" s="31">
        <f>E95/E93</f>
        <v>0</v>
      </c>
      <c r="K95" s="31">
        <f>F95/F93</f>
        <v>1.3725254949010197</v>
      </c>
      <c r="L95" s="31">
        <f t="shared" si="102"/>
        <v>1.4399260807179222</v>
      </c>
      <c r="M95" s="31"/>
      <c r="N95" s="31">
        <f t="shared" si="103"/>
        <v>1.4747819561798157</v>
      </c>
      <c r="O95" s="31">
        <f t="shared" si="104"/>
        <v>-3.4855875461893504E-2</v>
      </c>
      <c r="P95" s="31">
        <f t="shared" si="105"/>
        <v>2.9147080368977378</v>
      </c>
      <c r="Q95" s="28" t="str">
        <f>IF(AND(G95&gt;=$J95,G95&lt;=$K95),G95,"")</f>
        <v/>
      </c>
      <c r="R95" s="227" t="str">
        <f t="shared" si="106"/>
        <v/>
      </c>
      <c r="S95" s="227">
        <f t="shared" si="106"/>
        <v>0</v>
      </c>
      <c r="T95" s="227">
        <f t="shared" si="106"/>
        <v>1.3725254949010197</v>
      </c>
      <c r="U95" s="227">
        <f t="shared" si="107"/>
        <v>0.68626274745050986</v>
      </c>
    </row>
    <row r="96" spans="1:31" s="35" customFormat="1">
      <c r="A96" s="240"/>
      <c r="B96" s="240"/>
      <c r="C96" s="42" t="s">
        <v>277</v>
      </c>
      <c r="D96" s="252">
        <v>286.5</v>
      </c>
      <c r="E96" s="252">
        <v>501.5</v>
      </c>
      <c r="F96" s="252">
        <v>558.5</v>
      </c>
      <c r="G96" s="252">
        <v>448.83333333333331</v>
      </c>
      <c r="H96" s="36"/>
    </row>
    <row r="97" spans="1:31" s="237" customFormat="1" ht="16.5" customHeight="1">
      <c r="A97" s="235" t="s">
        <v>308</v>
      </c>
      <c r="B97" s="242" t="s">
        <v>309</v>
      </c>
      <c r="C97" s="237" t="s">
        <v>272</v>
      </c>
      <c r="D97" s="238">
        <v>163.5</v>
      </c>
      <c r="E97" s="238">
        <v>255</v>
      </c>
      <c r="F97" s="238">
        <v>192</v>
      </c>
      <c r="G97" s="238">
        <v>203.5</v>
      </c>
      <c r="H97" s="238"/>
      <c r="I97" s="239">
        <f>D97/D98</f>
        <v>0.58288770053475936</v>
      </c>
      <c r="J97" s="239">
        <f>E97/E98</f>
        <v>0.72649572649572647</v>
      </c>
      <c r="K97" s="239">
        <f>F97/F98</f>
        <v>0.69691470054446458</v>
      </c>
      <c r="L97" s="239">
        <f>AVERAGE(I97:K97)</f>
        <v>0.6687660425249834</v>
      </c>
      <c r="M97" s="239"/>
      <c r="N97" s="239">
        <f>STDEV(I97:K97)</f>
        <v>7.5829258807697211E-2</v>
      </c>
      <c r="O97" s="239">
        <f>L97-N97</f>
        <v>0.5929367837172862</v>
      </c>
      <c r="P97" s="239">
        <f>L97+N97</f>
        <v>0.74459530133268059</v>
      </c>
      <c r="Q97" s="237" t="str">
        <f>IF(AND(G97&gt;=$J97,G97&lt;=$K97),G97,"")</f>
        <v/>
      </c>
      <c r="R97" s="239" t="str">
        <f>IF(AND(I97&gt;=$O97,I97&lt;=$P97),I97,"")</f>
        <v/>
      </c>
      <c r="S97" s="239">
        <f>IF(AND(J97&gt;=$O97,J97&lt;=$P97),J97,"")</f>
        <v>0.72649572649572647</v>
      </c>
      <c r="T97" s="239">
        <f>IF(AND(K97&gt;=$O97,K97&lt;=$P97),K97,"")</f>
        <v>0.69691470054446458</v>
      </c>
      <c r="U97" s="239">
        <f>AVERAGE(R97:T97)</f>
        <v>0.71170521352009553</v>
      </c>
      <c r="W97" s="239">
        <f>L97</f>
        <v>0.6687660425249834</v>
      </c>
      <c r="X97" s="239">
        <f>L98</f>
        <v>1</v>
      </c>
      <c r="Y97" s="239">
        <f>L99</f>
        <v>2.3983183241572621</v>
      </c>
      <c r="Z97" s="239">
        <f>L100</f>
        <v>3.2741762538744852</v>
      </c>
      <c r="AB97" s="239">
        <f>U97</f>
        <v>0.71170521352009553</v>
      </c>
      <c r="AC97" s="239">
        <f>U98</f>
        <v>1</v>
      </c>
      <c r="AD97" s="239">
        <f>U99</f>
        <v>2.1630045517629588</v>
      </c>
      <c r="AE97" s="239">
        <f>U100</f>
        <v>2.9703811899285371</v>
      </c>
    </row>
    <row r="98" spans="1:31" s="28" customFormat="1" ht="14.25">
      <c r="A98" s="231"/>
      <c r="B98" s="231"/>
      <c r="C98" s="32" t="s">
        <v>273</v>
      </c>
      <c r="D98" s="33">
        <v>280.5</v>
      </c>
      <c r="E98" s="33">
        <v>351</v>
      </c>
      <c r="F98" s="33">
        <v>275.5</v>
      </c>
      <c r="G98" s="33">
        <v>302.33333333333331</v>
      </c>
      <c r="H98" s="33"/>
      <c r="I98" s="31">
        <f>D98/D98</f>
        <v>1</v>
      </c>
      <c r="J98" s="31">
        <f>E98/E98</f>
        <v>1</v>
      </c>
      <c r="K98" s="31">
        <f>F98/F98</f>
        <v>1</v>
      </c>
      <c r="L98" s="31">
        <f t="shared" ref="L98:L100" si="108">AVERAGE(I98:K98)</f>
        <v>1</v>
      </c>
      <c r="M98" s="31"/>
      <c r="N98" s="31">
        <f t="shared" ref="N98:N100" si="109">STDEV(I98:K98)</f>
        <v>0</v>
      </c>
      <c r="O98" s="31">
        <f t="shared" ref="O98:O100" si="110">L98-N98</f>
        <v>1</v>
      </c>
      <c r="P98" s="31">
        <f t="shared" ref="P98:P100" si="111">L98+N98</f>
        <v>1</v>
      </c>
      <c r="Q98" s="28" t="str">
        <f>IF(AND(G98&gt;=$J98,G98&lt;=$K98),G98,"")</f>
        <v/>
      </c>
      <c r="R98" s="227">
        <f t="shared" ref="R98:T100" si="112">IF(AND(I98&gt;=$O98,I98&lt;=$P98),I98,"")</f>
        <v>1</v>
      </c>
      <c r="S98" s="227">
        <f t="shared" si="112"/>
        <v>1</v>
      </c>
      <c r="T98" s="227">
        <f t="shared" si="112"/>
        <v>1</v>
      </c>
      <c r="U98" s="227">
        <f t="shared" ref="U98:U100" si="113">AVERAGE(R98:T98)</f>
        <v>1</v>
      </c>
    </row>
    <row r="99" spans="1:31" s="35" customFormat="1" ht="14.25">
      <c r="A99" s="240"/>
      <c r="B99" s="240"/>
      <c r="C99" s="35" t="s">
        <v>274</v>
      </c>
      <c r="D99" s="36">
        <v>655.5</v>
      </c>
      <c r="E99" s="36">
        <v>1007</v>
      </c>
      <c r="F99" s="36">
        <v>548</v>
      </c>
      <c r="G99" s="36">
        <v>736.83333333333337</v>
      </c>
      <c r="H99" s="36"/>
      <c r="I99" s="34">
        <f>D99/D98</f>
        <v>2.3368983957219251</v>
      </c>
      <c r="J99" s="34">
        <f>E99/E98</f>
        <v>2.8689458689458691</v>
      </c>
      <c r="K99" s="34">
        <f>F99/F98</f>
        <v>1.9891107078039927</v>
      </c>
      <c r="L99" s="34">
        <f t="shared" si="108"/>
        <v>2.3983183241572621</v>
      </c>
      <c r="M99" s="34"/>
      <c r="N99" s="34">
        <f t="shared" si="109"/>
        <v>0.44312163499668955</v>
      </c>
      <c r="O99" s="34">
        <f t="shared" si="110"/>
        <v>1.9551966891605725</v>
      </c>
      <c r="P99" s="34">
        <f t="shared" si="111"/>
        <v>2.8414399591539516</v>
      </c>
      <c r="Q99" s="35" t="str">
        <f>IF(AND(G99&gt;=$J99,G99&lt;=$K99),G99,"")</f>
        <v/>
      </c>
      <c r="R99" s="34">
        <f t="shared" si="112"/>
        <v>2.3368983957219251</v>
      </c>
      <c r="S99" s="34" t="str">
        <f t="shared" si="112"/>
        <v/>
      </c>
      <c r="T99" s="34">
        <f t="shared" si="112"/>
        <v>1.9891107078039927</v>
      </c>
      <c r="U99" s="34">
        <f t="shared" si="113"/>
        <v>2.1630045517629588</v>
      </c>
    </row>
    <row r="100" spans="1:31" s="28" customFormat="1" ht="14.25">
      <c r="A100" s="231"/>
      <c r="B100" s="231"/>
      <c r="C100" s="32" t="s">
        <v>275</v>
      </c>
      <c r="D100" s="33">
        <v>887.5</v>
      </c>
      <c r="E100" s="33">
        <v>1362.5</v>
      </c>
      <c r="F100" s="33">
        <v>765</v>
      </c>
      <c r="G100" s="33">
        <v>1005</v>
      </c>
      <c r="H100" s="33"/>
      <c r="I100" s="31">
        <f>D100/D98</f>
        <v>3.1639928698752229</v>
      </c>
      <c r="J100" s="31">
        <f>E100/E98</f>
        <v>3.8817663817663819</v>
      </c>
      <c r="K100" s="31">
        <f>F100/F98</f>
        <v>2.7767695099818512</v>
      </c>
      <c r="L100" s="31">
        <f t="shared" si="108"/>
        <v>3.2741762538744852</v>
      </c>
      <c r="M100" s="31"/>
      <c r="N100" s="31">
        <f t="shared" si="109"/>
        <v>0.56067798712411399</v>
      </c>
      <c r="O100" s="31">
        <f t="shared" si="110"/>
        <v>2.7134982667503711</v>
      </c>
      <c r="P100" s="31">
        <f t="shared" si="111"/>
        <v>3.8348542409985993</v>
      </c>
      <c r="Q100" s="28" t="str">
        <f>IF(AND(G100&gt;=$J100,G100&lt;=$K100),G100,"")</f>
        <v/>
      </c>
      <c r="R100" s="227">
        <f t="shared" si="112"/>
        <v>3.1639928698752229</v>
      </c>
      <c r="S100" s="227" t="str">
        <f t="shared" si="112"/>
        <v/>
      </c>
      <c r="T100" s="227">
        <f t="shared" si="112"/>
        <v>2.7767695099818512</v>
      </c>
      <c r="U100" s="227">
        <f t="shared" si="113"/>
        <v>2.9703811899285371</v>
      </c>
    </row>
    <row r="101" spans="1:31" s="35" customFormat="1">
      <c r="A101" s="240"/>
      <c r="B101" s="240"/>
      <c r="C101" s="42" t="s">
        <v>277</v>
      </c>
      <c r="D101" s="252">
        <v>198.5</v>
      </c>
      <c r="E101" s="252">
        <v>333</v>
      </c>
      <c r="F101" s="252">
        <v>253</v>
      </c>
      <c r="G101" s="252">
        <v>261.5</v>
      </c>
      <c r="H101" s="36"/>
    </row>
    <row r="102" spans="1:31" s="237" customFormat="1" ht="16.5" customHeight="1">
      <c r="A102" s="235" t="s">
        <v>310</v>
      </c>
      <c r="B102" s="242" t="s">
        <v>311</v>
      </c>
      <c r="C102" s="237" t="s">
        <v>272</v>
      </c>
      <c r="D102" s="238">
        <v>309.5</v>
      </c>
      <c r="E102" s="238">
        <v>367</v>
      </c>
      <c r="F102" s="238">
        <v>187</v>
      </c>
      <c r="G102" s="238">
        <v>287.83333333333331</v>
      </c>
      <c r="H102" s="238"/>
      <c r="I102" s="239">
        <f>D102/D103</f>
        <v>0.86573426573426571</v>
      </c>
      <c r="J102" s="239">
        <f>E102/E103</f>
        <v>0.62627986348122866</v>
      </c>
      <c r="K102" s="239">
        <f>F102/F103</f>
        <v>1</v>
      </c>
      <c r="L102" s="239">
        <f>AVERAGE(I102:K102)</f>
        <v>0.83067137640516486</v>
      </c>
      <c r="M102" s="239"/>
      <c r="N102" s="239">
        <f>STDEV(I102:K102)</f>
        <v>0.18931122461698022</v>
      </c>
      <c r="O102" s="239">
        <f>L102-N102</f>
        <v>0.64136015178818462</v>
      </c>
      <c r="P102" s="239">
        <f>L102+N102</f>
        <v>1.0199826010221451</v>
      </c>
      <c r="Q102" s="237" t="str">
        <f>IF(AND(G102&gt;=$J102,G102&lt;=$K102),G102,"")</f>
        <v/>
      </c>
      <c r="R102" s="239">
        <f>IF(AND(I102&gt;=$O102,I102&lt;=$P102),I102,"")</f>
        <v>0.86573426573426571</v>
      </c>
      <c r="S102" s="239" t="str">
        <f>IF(AND(J102&gt;=$O102,J102&lt;=$P102),J102,"")</f>
        <v/>
      </c>
      <c r="T102" s="239">
        <f>IF(AND(K102&gt;=$O102,K102&lt;=$P102),K102,"")</f>
        <v>1</v>
      </c>
      <c r="U102" s="239">
        <f>AVERAGE(R102:T102)</f>
        <v>0.93286713286713285</v>
      </c>
      <c r="W102" s="239">
        <f>L102</f>
        <v>0.83067137640516486</v>
      </c>
      <c r="X102" s="239">
        <f>L103</f>
        <v>1</v>
      </c>
      <c r="Y102" s="239">
        <f>L104</f>
        <v>2.3914486470499319</v>
      </c>
      <c r="Z102" s="239">
        <f>L105</f>
        <v>4.1616053825048001</v>
      </c>
      <c r="AB102" s="239">
        <f>U102</f>
        <v>0.93286713286713285</v>
      </c>
      <c r="AC102" s="239">
        <f>U103</f>
        <v>1</v>
      </c>
      <c r="AD102" s="239">
        <f>U104</f>
        <v>2.842719045660222</v>
      </c>
      <c r="AE102" s="239">
        <f>U105</f>
        <v>2.5191460416716391</v>
      </c>
    </row>
    <row r="103" spans="1:31" s="28" customFormat="1" ht="14.25">
      <c r="A103" s="231"/>
      <c r="B103" s="231"/>
      <c r="C103" s="32" t="s">
        <v>273</v>
      </c>
      <c r="D103" s="33">
        <v>357.5</v>
      </c>
      <c r="E103" s="33">
        <v>586</v>
      </c>
      <c r="F103" s="33">
        <v>187</v>
      </c>
      <c r="G103" s="33">
        <v>376.83333333333331</v>
      </c>
      <c r="H103" s="33"/>
      <c r="I103" s="31">
        <f>D103/D103</f>
        <v>1</v>
      </c>
      <c r="J103" s="31">
        <f>E103/E103</f>
        <v>1</v>
      </c>
      <c r="K103" s="31">
        <f>F103/F103</f>
        <v>1</v>
      </c>
      <c r="L103" s="31">
        <f t="shared" ref="L103:L105" si="114">AVERAGE(I103:K103)</f>
        <v>1</v>
      </c>
      <c r="M103" s="31"/>
      <c r="N103" s="31">
        <f t="shared" ref="N103:N105" si="115">STDEV(I103:K103)</f>
        <v>0</v>
      </c>
      <c r="O103" s="31">
        <f t="shared" ref="O103:O105" si="116">L103-N103</f>
        <v>1</v>
      </c>
      <c r="P103" s="31">
        <f t="shared" ref="P103:P105" si="117">L103+N103</f>
        <v>1</v>
      </c>
      <c r="Q103" s="28" t="str">
        <f>IF(AND(G103&gt;=$J103,G103&lt;=$K103),G103,"")</f>
        <v/>
      </c>
      <c r="R103" s="227">
        <f t="shared" ref="R103:T105" si="118">IF(AND(I103&gt;=$O103,I103&lt;=$P103),I103,"")</f>
        <v>1</v>
      </c>
      <c r="S103" s="227">
        <f t="shared" si="118"/>
        <v>1</v>
      </c>
      <c r="T103" s="227">
        <f t="shared" si="118"/>
        <v>1</v>
      </c>
      <c r="U103" s="227">
        <f t="shared" ref="U103:U105" si="119">AVERAGE(R103:T103)</f>
        <v>1</v>
      </c>
    </row>
    <row r="104" spans="1:31" s="35" customFormat="1" ht="14.25">
      <c r="A104" s="240"/>
      <c r="B104" s="240"/>
      <c r="C104" s="35" t="s">
        <v>274</v>
      </c>
      <c r="D104" s="36">
        <v>1058.5</v>
      </c>
      <c r="E104" s="36">
        <v>872.5</v>
      </c>
      <c r="F104" s="36">
        <v>509.5</v>
      </c>
      <c r="G104" s="36">
        <v>813.5</v>
      </c>
      <c r="H104" s="36"/>
      <c r="I104" s="34">
        <f>D104/D103</f>
        <v>2.9608391608391607</v>
      </c>
      <c r="J104" s="34">
        <f>E104/E103</f>
        <v>1.4889078498293515</v>
      </c>
      <c r="K104" s="34">
        <f>F104/F103</f>
        <v>2.7245989304812834</v>
      </c>
      <c r="L104" s="34">
        <f t="shared" si="114"/>
        <v>2.3914486470499319</v>
      </c>
      <c r="M104" s="34"/>
      <c r="N104" s="34">
        <f t="shared" si="115"/>
        <v>0.79049812118407758</v>
      </c>
      <c r="O104" s="34">
        <f t="shared" si="116"/>
        <v>1.6009505258658543</v>
      </c>
      <c r="P104" s="34">
        <f t="shared" si="117"/>
        <v>3.1819467682340097</v>
      </c>
      <c r="Q104" s="35" t="str">
        <f>IF(AND(G104&gt;=$J104,G104&lt;=$K104),G104,"")</f>
        <v/>
      </c>
      <c r="R104" s="34">
        <f t="shared" si="118"/>
        <v>2.9608391608391607</v>
      </c>
      <c r="S104" s="34" t="str">
        <f t="shared" si="118"/>
        <v/>
      </c>
      <c r="T104" s="34">
        <f t="shared" si="118"/>
        <v>2.7245989304812834</v>
      </c>
      <c r="U104" s="34">
        <f t="shared" si="119"/>
        <v>2.842719045660222</v>
      </c>
    </row>
    <row r="105" spans="1:31" s="28" customFormat="1" ht="14.25">
      <c r="A105" s="231"/>
      <c r="B105" s="231"/>
      <c r="C105" s="32" t="s">
        <v>275</v>
      </c>
      <c r="D105" s="33">
        <v>1002</v>
      </c>
      <c r="E105" s="33">
        <v>1310</v>
      </c>
      <c r="F105" s="33">
        <v>1392.5</v>
      </c>
      <c r="G105" s="33">
        <v>1234.8333333333333</v>
      </c>
      <c r="H105" s="33"/>
      <c r="I105" s="31">
        <f>D105/D103</f>
        <v>2.802797202797203</v>
      </c>
      <c r="J105" s="31">
        <f>E105/E103</f>
        <v>2.2354948805460753</v>
      </c>
      <c r="K105" s="31">
        <f>F105/F103</f>
        <v>7.4465240641711228</v>
      </c>
      <c r="L105" s="31">
        <f t="shared" si="114"/>
        <v>4.1616053825048001</v>
      </c>
      <c r="M105" s="31"/>
      <c r="N105" s="31">
        <f t="shared" si="115"/>
        <v>2.8589291771707441</v>
      </c>
      <c r="O105" s="31">
        <f t="shared" si="116"/>
        <v>1.3026762053340559</v>
      </c>
      <c r="P105" s="31">
        <f t="shared" si="117"/>
        <v>7.0205345596755446</v>
      </c>
      <c r="Q105" s="28" t="str">
        <f>IF(AND(G105&gt;=$J105,G105&lt;=$K105),G105,"")</f>
        <v/>
      </c>
      <c r="R105" s="227">
        <f t="shared" si="118"/>
        <v>2.802797202797203</v>
      </c>
      <c r="S105" s="227">
        <f t="shared" si="118"/>
        <v>2.2354948805460753</v>
      </c>
      <c r="T105" s="227" t="str">
        <f t="shared" si="118"/>
        <v/>
      </c>
      <c r="U105" s="227">
        <f t="shared" si="119"/>
        <v>2.5191460416716391</v>
      </c>
    </row>
    <row r="106" spans="1:31" s="35" customFormat="1">
      <c r="A106" s="240"/>
      <c r="B106" s="240"/>
      <c r="C106" s="42" t="s">
        <v>277</v>
      </c>
      <c r="D106" s="252">
        <v>396.5</v>
      </c>
      <c r="E106" s="252">
        <v>517</v>
      </c>
      <c r="F106" s="252">
        <v>197.5</v>
      </c>
      <c r="G106" s="252">
        <v>370.33333333333331</v>
      </c>
      <c r="H106" s="36"/>
    </row>
    <row r="107" spans="1:31" s="237" customFormat="1" ht="16.5" customHeight="1">
      <c r="A107" s="235" t="s">
        <v>312</v>
      </c>
      <c r="B107" s="236" t="s">
        <v>313</v>
      </c>
      <c r="C107" s="237" t="s">
        <v>272</v>
      </c>
      <c r="D107" s="238">
        <v>147.5</v>
      </c>
      <c r="E107" s="238">
        <v>390.5</v>
      </c>
      <c r="F107" s="238">
        <v>202</v>
      </c>
      <c r="G107" s="238">
        <v>246.66666666666666</v>
      </c>
      <c r="H107" s="238"/>
      <c r="I107" s="239">
        <f>D107/D108</f>
        <v>0.30922431865828093</v>
      </c>
      <c r="J107" s="239">
        <f>E107/E108</f>
        <v>0.69422222222222219</v>
      </c>
      <c r="K107" s="239">
        <f>F107/F108</f>
        <v>0.76082862523540484</v>
      </c>
      <c r="L107" s="239">
        <f>AVERAGE(I107:K107)</f>
        <v>0.58809172203863602</v>
      </c>
      <c r="M107" s="239"/>
      <c r="N107" s="239">
        <f>STDEV(I107:K107)</f>
        <v>0.24379166255568485</v>
      </c>
      <c r="O107" s="239">
        <f>L107-N107</f>
        <v>0.34430005948295117</v>
      </c>
      <c r="P107" s="239">
        <f>L107+N107</f>
        <v>0.83188338459432087</v>
      </c>
      <c r="Q107" s="237" t="str">
        <f>IF(AND(G107&gt;=$J107,G107&lt;=$K107),G107,"")</f>
        <v/>
      </c>
      <c r="R107" s="239" t="str">
        <f>IF(AND(I107&gt;=$O107,I107&lt;=$P107),I107,"")</f>
        <v/>
      </c>
      <c r="S107" s="239">
        <f>IF(AND(J107&gt;=$O107,J107&lt;=$P107),J107,"")</f>
        <v>0.69422222222222219</v>
      </c>
      <c r="T107" s="239">
        <f>IF(AND(K107&gt;=$O107,K107&lt;=$P107),K107,"")</f>
        <v>0.76082862523540484</v>
      </c>
      <c r="U107" s="239">
        <f>AVERAGE(R107:T107)</f>
        <v>0.72752542372881357</v>
      </c>
      <c r="W107" s="239">
        <f>L107</f>
        <v>0.58809172203863602</v>
      </c>
      <c r="X107" s="239">
        <f>L108</f>
        <v>1</v>
      </c>
      <c r="Y107" s="239">
        <f>L109</f>
        <v>1.7760241149368108</v>
      </c>
      <c r="Z107" s="239">
        <f>L110</f>
        <v>1.7727226426938614</v>
      </c>
      <c r="AB107" s="239">
        <f>U107</f>
        <v>0.72752542372881357</v>
      </c>
      <c r="AC107" s="239">
        <f>U108</f>
        <v>1</v>
      </c>
      <c r="AD107" s="239">
        <f>U109</f>
        <v>1.901813950182994</v>
      </c>
      <c r="AE107" s="239">
        <f>U110</f>
        <v>1.5291404612159329</v>
      </c>
    </row>
    <row r="108" spans="1:31" s="28" customFormat="1" ht="14.25">
      <c r="A108" s="231"/>
      <c r="B108" s="231"/>
      <c r="C108" s="32" t="s">
        <v>273</v>
      </c>
      <c r="D108" s="33">
        <v>477</v>
      </c>
      <c r="E108" s="33">
        <v>562.5</v>
      </c>
      <c r="F108" s="33">
        <v>265.5</v>
      </c>
      <c r="G108" s="33">
        <v>435</v>
      </c>
      <c r="H108" s="33"/>
      <c r="I108" s="31">
        <f>D108/D108</f>
        <v>1</v>
      </c>
      <c r="J108" s="31">
        <f>E108/E108</f>
        <v>1</v>
      </c>
      <c r="K108" s="31">
        <f>F108/F108</f>
        <v>1</v>
      </c>
      <c r="L108" s="31">
        <f t="shared" ref="L108:L110" si="120">AVERAGE(I108:K108)</f>
        <v>1</v>
      </c>
      <c r="M108" s="31"/>
      <c r="N108" s="31">
        <f t="shared" ref="N108:N110" si="121">STDEV(I108:K108)</f>
        <v>0</v>
      </c>
      <c r="O108" s="31">
        <f t="shared" ref="O108:O110" si="122">L108-N108</f>
        <v>1</v>
      </c>
      <c r="P108" s="31">
        <f t="shared" ref="P108:P110" si="123">L108+N108</f>
        <v>1</v>
      </c>
      <c r="Q108" s="28" t="str">
        <f>IF(AND(G108&gt;=$J108,G108&lt;=$K108),G108,"")</f>
        <v/>
      </c>
      <c r="R108" s="227">
        <f t="shared" ref="R108:T110" si="124">IF(AND(I108&gt;=$O108,I108&lt;=$P108),I108,"")</f>
        <v>1</v>
      </c>
      <c r="S108" s="227">
        <f t="shared" si="124"/>
        <v>1</v>
      </c>
      <c r="T108" s="227">
        <f t="shared" si="124"/>
        <v>1</v>
      </c>
      <c r="U108" s="227">
        <f t="shared" ref="U108:U110" si="125">AVERAGE(R108:T108)</f>
        <v>1</v>
      </c>
    </row>
    <row r="109" spans="1:31" s="35" customFormat="1" ht="14.25">
      <c r="A109" s="240"/>
      <c r="B109" s="240"/>
      <c r="C109" s="35" t="s">
        <v>274</v>
      </c>
      <c r="D109" s="36">
        <v>876.5</v>
      </c>
      <c r="E109" s="36">
        <v>857.5</v>
      </c>
      <c r="F109" s="36">
        <v>522</v>
      </c>
      <c r="G109" s="36">
        <v>752</v>
      </c>
      <c r="H109" s="36"/>
      <c r="I109" s="34">
        <f>D109/D108</f>
        <v>1.8375262054507338</v>
      </c>
      <c r="J109" s="34">
        <f>E109/E108</f>
        <v>1.5244444444444445</v>
      </c>
      <c r="K109" s="34">
        <f>F109/F108</f>
        <v>1.9661016949152543</v>
      </c>
      <c r="L109" s="34">
        <f t="shared" si="120"/>
        <v>1.7760241149368108</v>
      </c>
      <c r="M109" s="34"/>
      <c r="N109" s="34">
        <f t="shared" si="121"/>
        <v>0.22716109278779845</v>
      </c>
      <c r="O109" s="34">
        <f t="shared" si="122"/>
        <v>1.5488630221490123</v>
      </c>
      <c r="P109" s="34">
        <f t="shared" si="123"/>
        <v>2.0031852077246093</v>
      </c>
      <c r="Q109" s="35" t="str">
        <f>IF(AND(G109&gt;=$J109,G109&lt;=$K109),G109,"")</f>
        <v/>
      </c>
      <c r="R109" s="34">
        <f t="shared" si="124"/>
        <v>1.8375262054507338</v>
      </c>
      <c r="S109" s="34" t="str">
        <f t="shared" si="124"/>
        <v/>
      </c>
      <c r="T109" s="34">
        <f t="shared" si="124"/>
        <v>1.9661016949152543</v>
      </c>
      <c r="U109" s="34">
        <f t="shared" si="125"/>
        <v>1.901813950182994</v>
      </c>
    </row>
    <row r="110" spans="1:31" s="28" customFormat="1" ht="14.25">
      <c r="A110" s="231"/>
      <c r="B110" s="231"/>
      <c r="C110" s="32" t="s">
        <v>275</v>
      </c>
      <c r="D110" s="33">
        <v>685</v>
      </c>
      <c r="E110" s="33">
        <v>912.5</v>
      </c>
      <c r="F110" s="33">
        <v>600</v>
      </c>
      <c r="G110" s="33">
        <v>732.5</v>
      </c>
      <c r="H110" s="33"/>
      <c r="I110" s="31">
        <f>D110/D108</f>
        <v>1.4360587002096437</v>
      </c>
      <c r="J110" s="31">
        <f>E110/E108</f>
        <v>1.6222222222222222</v>
      </c>
      <c r="K110" s="31">
        <f>F110/F108</f>
        <v>2.2598870056497176</v>
      </c>
      <c r="L110" s="31">
        <f t="shared" si="120"/>
        <v>1.7727226426938614</v>
      </c>
      <c r="M110" s="31"/>
      <c r="N110" s="31">
        <f t="shared" si="121"/>
        <v>0.43204288170582161</v>
      </c>
      <c r="O110" s="31">
        <f t="shared" si="122"/>
        <v>1.3406797609880399</v>
      </c>
      <c r="P110" s="31">
        <f t="shared" si="123"/>
        <v>2.2047655243996829</v>
      </c>
      <c r="Q110" s="28" t="str">
        <f>IF(AND(G110&gt;=$J110,G110&lt;=$K110),G110,"")</f>
        <v/>
      </c>
      <c r="R110" s="227">
        <f t="shared" si="124"/>
        <v>1.4360587002096437</v>
      </c>
      <c r="S110" s="227">
        <f t="shared" si="124"/>
        <v>1.6222222222222222</v>
      </c>
      <c r="T110" s="227" t="str">
        <f t="shared" si="124"/>
        <v/>
      </c>
      <c r="U110" s="227">
        <f t="shared" si="125"/>
        <v>1.5291404612159329</v>
      </c>
    </row>
    <row r="111" spans="1:31" s="35" customFormat="1">
      <c r="A111" s="240"/>
      <c r="B111" s="240"/>
      <c r="C111" s="42" t="s">
        <v>277</v>
      </c>
      <c r="D111" s="252">
        <v>356.5</v>
      </c>
      <c r="E111" s="252">
        <v>582</v>
      </c>
      <c r="F111" s="252">
        <v>316.5</v>
      </c>
      <c r="G111" s="252">
        <v>418.33333333333331</v>
      </c>
      <c r="H111" s="36"/>
    </row>
    <row r="112" spans="1:31" s="237" customFormat="1" ht="16.5" customHeight="1">
      <c r="A112" s="235" t="s">
        <v>314</v>
      </c>
      <c r="B112" s="242" t="s">
        <v>315</v>
      </c>
      <c r="C112" s="237" t="s">
        <v>272</v>
      </c>
      <c r="D112" s="238">
        <v>138.5</v>
      </c>
      <c r="E112" s="238">
        <v>325</v>
      </c>
      <c r="F112" s="238">
        <v>166.5</v>
      </c>
      <c r="G112" s="238">
        <v>210</v>
      </c>
      <c r="H112" s="238"/>
      <c r="I112" s="239">
        <f>D112/D113</f>
        <v>0.8099415204678363</v>
      </c>
      <c r="J112" s="239">
        <f>E112/E113</f>
        <v>0.80246913580246915</v>
      </c>
      <c r="K112" s="239">
        <f>F112/F113</f>
        <v>0.74663677130044848</v>
      </c>
      <c r="L112" s="239">
        <f>AVERAGE(I112:K112)</f>
        <v>0.78634914252358457</v>
      </c>
      <c r="M112" s="239"/>
      <c r="N112" s="239">
        <f>STDEV(I112:K112)</f>
        <v>3.4594269095761132E-2</v>
      </c>
      <c r="O112" s="239">
        <f>L112-N112</f>
        <v>0.75175487342782343</v>
      </c>
      <c r="P112" s="239">
        <f>L112+N112</f>
        <v>0.8209434116193457</v>
      </c>
      <c r="Q112" s="237" t="str">
        <f>IF(AND(G112&gt;=$J112,G112&lt;=$K112),G112,"")</f>
        <v/>
      </c>
      <c r="R112" s="239">
        <f>IF(AND(I112&gt;=$O112,I112&lt;=$P112),I112,"")</f>
        <v>0.8099415204678363</v>
      </c>
      <c r="S112" s="239">
        <f>IF(AND(J112&gt;=$O112,J112&lt;=$P112),J112,"")</f>
        <v>0.80246913580246915</v>
      </c>
      <c r="T112" s="239" t="str">
        <f>IF(AND(K112&gt;=$O112,K112&lt;=$P112),K112,"")</f>
        <v/>
      </c>
      <c r="U112" s="239">
        <f>AVERAGE(R112:T112)</f>
        <v>0.80620532813515267</v>
      </c>
      <c r="W112" s="239">
        <f>L112</f>
        <v>0.78634914252358457</v>
      </c>
      <c r="X112" s="239">
        <f>L113</f>
        <v>1</v>
      </c>
      <c r="Y112" s="239">
        <f>L114</f>
        <v>2.1344470765575845</v>
      </c>
      <c r="Z112" s="239">
        <f>L115</f>
        <v>3.5400974755995342</v>
      </c>
      <c r="AB112" s="239">
        <f>U112</f>
        <v>0.80620532813515267</v>
      </c>
      <c r="AC112" s="239">
        <f>U113</f>
        <v>1</v>
      </c>
      <c r="AD112" s="239">
        <f>U114</f>
        <v>2.0480831708901883</v>
      </c>
      <c r="AE112" s="239">
        <f>U115</f>
        <v>3.9080994297735705</v>
      </c>
    </row>
    <row r="113" spans="1:31" s="28" customFormat="1" ht="14.25">
      <c r="A113" s="231"/>
      <c r="B113" s="231"/>
      <c r="C113" s="32" t="s">
        <v>273</v>
      </c>
      <c r="D113" s="33">
        <v>171</v>
      </c>
      <c r="E113" s="33">
        <v>405</v>
      </c>
      <c r="F113" s="33">
        <v>223</v>
      </c>
      <c r="G113" s="33">
        <v>266.33333333333331</v>
      </c>
      <c r="H113" s="33"/>
      <c r="I113" s="31">
        <f>D113/D113</f>
        <v>1</v>
      </c>
      <c r="J113" s="31">
        <f>E113/E113</f>
        <v>1</v>
      </c>
      <c r="K113" s="31">
        <f>F113/F113</f>
        <v>1</v>
      </c>
      <c r="L113" s="31">
        <f t="shared" ref="L113:L115" si="126">AVERAGE(I113:K113)</f>
        <v>1</v>
      </c>
      <c r="M113" s="31"/>
      <c r="N113" s="31">
        <f t="shared" ref="N113:N115" si="127">STDEV(I113:K113)</f>
        <v>0</v>
      </c>
      <c r="O113" s="31">
        <f t="shared" ref="O113:O115" si="128">L113-N113</f>
        <v>1</v>
      </c>
      <c r="P113" s="31">
        <f t="shared" ref="P113:P115" si="129">L113+N113</f>
        <v>1</v>
      </c>
      <c r="Q113" s="28" t="str">
        <f>IF(AND(G113&gt;=$J113,G113&lt;=$K113),G113,"")</f>
        <v/>
      </c>
      <c r="R113" s="227">
        <f t="shared" ref="R113:T115" si="130">IF(AND(I113&gt;=$O113,I113&lt;=$P113),I113,"")</f>
        <v>1</v>
      </c>
      <c r="S113" s="227">
        <f t="shared" si="130"/>
        <v>1</v>
      </c>
      <c r="T113" s="227">
        <f t="shared" si="130"/>
        <v>1</v>
      </c>
      <c r="U113" s="227">
        <f t="shared" ref="U113:U115" si="131">AVERAGE(R113:T113)</f>
        <v>1</v>
      </c>
    </row>
    <row r="114" spans="1:31" s="35" customFormat="1" ht="14.25">
      <c r="A114" s="240"/>
      <c r="B114" s="240"/>
      <c r="C114" s="35" t="s">
        <v>274</v>
      </c>
      <c r="D114" s="36">
        <v>350</v>
      </c>
      <c r="E114" s="36">
        <v>830</v>
      </c>
      <c r="F114" s="36">
        <v>514.5</v>
      </c>
      <c r="G114" s="36">
        <v>564.83333333333337</v>
      </c>
      <c r="H114" s="36"/>
      <c r="I114" s="34">
        <f>D114/D113</f>
        <v>2.0467836257309941</v>
      </c>
      <c r="J114" s="34">
        <f>E114/E113</f>
        <v>2.0493827160493829</v>
      </c>
      <c r="K114" s="34">
        <f>F114/F113</f>
        <v>2.3071748878923768</v>
      </c>
      <c r="L114" s="34">
        <f t="shared" si="126"/>
        <v>2.1344470765575845</v>
      </c>
      <c r="M114" s="34"/>
      <c r="N114" s="34">
        <f t="shared" si="127"/>
        <v>0.14959231739632037</v>
      </c>
      <c r="O114" s="34">
        <f t="shared" si="128"/>
        <v>1.9848547591612642</v>
      </c>
      <c r="P114" s="34">
        <f t="shared" si="129"/>
        <v>2.284039393953905</v>
      </c>
      <c r="Q114" s="35" t="str">
        <f>IF(AND(G114&gt;=$J114,G114&lt;=$K114),G114,"")</f>
        <v/>
      </c>
      <c r="R114" s="34">
        <f t="shared" si="130"/>
        <v>2.0467836257309941</v>
      </c>
      <c r="S114" s="34">
        <f t="shared" si="130"/>
        <v>2.0493827160493829</v>
      </c>
      <c r="T114" s="34" t="str">
        <f t="shared" si="130"/>
        <v/>
      </c>
      <c r="U114" s="34">
        <f t="shared" si="131"/>
        <v>2.0480831708901883</v>
      </c>
    </row>
    <row r="115" spans="1:31" s="28" customFormat="1" ht="14.25">
      <c r="A115" s="231"/>
      <c r="B115" s="231"/>
      <c r="C115" s="32" t="s">
        <v>275</v>
      </c>
      <c r="D115" s="33">
        <v>479.5</v>
      </c>
      <c r="E115" s="33">
        <v>1437.5</v>
      </c>
      <c r="F115" s="33">
        <v>951.5</v>
      </c>
      <c r="G115" s="33">
        <v>956.16666666666663</v>
      </c>
      <c r="H115" s="33"/>
      <c r="I115" s="31">
        <f>D115/D113</f>
        <v>2.8040935672514622</v>
      </c>
      <c r="J115" s="31">
        <f>E115/E113</f>
        <v>3.5493827160493829</v>
      </c>
      <c r="K115" s="31">
        <f>F115/F113</f>
        <v>4.2668161434977581</v>
      </c>
      <c r="L115" s="31">
        <f t="shared" si="126"/>
        <v>3.5400974755995342</v>
      </c>
      <c r="M115" s="31"/>
      <c r="N115" s="31">
        <f t="shared" si="127"/>
        <v>0.7314054932339582</v>
      </c>
      <c r="O115" s="31">
        <f t="shared" si="128"/>
        <v>2.808691982365576</v>
      </c>
      <c r="P115" s="31">
        <f t="shared" si="129"/>
        <v>4.2715029688334925</v>
      </c>
      <c r="Q115" s="28" t="str">
        <f>IF(AND(G115&gt;=$J115,G115&lt;=$K115),G115,"")</f>
        <v/>
      </c>
      <c r="R115" s="227" t="str">
        <f t="shared" si="130"/>
        <v/>
      </c>
      <c r="S115" s="227">
        <f t="shared" si="130"/>
        <v>3.5493827160493829</v>
      </c>
      <c r="T115" s="227">
        <f t="shared" si="130"/>
        <v>4.2668161434977581</v>
      </c>
      <c r="U115" s="227">
        <f t="shared" si="131"/>
        <v>3.9080994297735705</v>
      </c>
    </row>
    <row r="116" spans="1:31" s="35" customFormat="1">
      <c r="A116" s="240"/>
      <c r="B116" s="240"/>
      <c r="C116" s="42" t="s">
        <v>277</v>
      </c>
      <c r="D116" s="252">
        <v>176.5</v>
      </c>
      <c r="E116" s="252">
        <v>408.5</v>
      </c>
      <c r="F116" s="252">
        <v>247.5</v>
      </c>
      <c r="G116" s="252">
        <v>277.5</v>
      </c>
      <c r="H116" s="36"/>
    </row>
    <row r="117" spans="1:31" s="237" customFormat="1" ht="16.5" customHeight="1">
      <c r="A117" s="235" t="s">
        <v>316</v>
      </c>
      <c r="B117" s="242" t="s">
        <v>317</v>
      </c>
      <c r="C117" s="237" t="s">
        <v>272</v>
      </c>
      <c r="D117" s="238">
        <v>169</v>
      </c>
      <c r="E117" s="238">
        <v>262</v>
      </c>
      <c r="F117" s="238">
        <v>188.5</v>
      </c>
      <c r="G117" s="238">
        <v>206.5</v>
      </c>
      <c r="H117" s="238"/>
      <c r="I117" s="239">
        <f>D117/D118</f>
        <v>0.65886939571150094</v>
      </c>
      <c r="J117" s="239">
        <f>E117/E118</f>
        <v>0.74011299435028244</v>
      </c>
      <c r="K117" s="239">
        <f>F117/F118</f>
        <v>0.77572016460905346</v>
      </c>
      <c r="L117" s="239">
        <f>AVERAGE(I117:K117)</f>
        <v>0.72490085155694572</v>
      </c>
      <c r="M117" s="239"/>
      <c r="N117" s="239">
        <f>STDEV(I117:K117)</f>
        <v>5.9892257548542611E-2</v>
      </c>
      <c r="O117" s="239">
        <f>L117-N117</f>
        <v>0.66500859400840306</v>
      </c>
      <c r="P117" s="239">
        <f>L117+N117</f>
        <v>0.78479310910548838</v>
      </c>
      <c r="Q117" s="237" t="str">
        <f>IF(AND(G117&gt;=$J117,G117&lt;=$K117),G117,"")</f>
        <v/>
      </c>
      <c r="R117" s="239" t="str">
        <f>IF(AND(I117&gt;=$O117,I117&lt;=$P117),I117,"")</f>
        <v/>
      </c>
      <c r="S117" s="239">
        <f>IF(AND(J117&gt;=$O117,J117&lt;=$P117),J117,"")</f>
        <v>0.74011299435028244</v>
      </c>
      <c r="T117" s="239">
        <f>IF(AND(K117&gt;=$O117,K117&lt;=$P117),K117,"")</f>
        <v>0.77572016460905346</v>
      </c>
      <c r="U117" s="239">
        <f>AVERAGE(R117:T117)</f>
        <v>0.75791657947966795</v>
      </c>
      <c r="W117" s="239">
        <f>L117</f>
        <v>0.72490085155694572</v>
      </c>
      <c r="X117" s="239">
        <f>L118</f>
        <v>1</v>
      </c>
      <c r="Y117" s="239">
        <f>L119</f>
        <v>3.0775340212846412</v>
      </c>
      <c r="Z117" s="239">
        <f>L120</f>
        <v>3.1837730617259474</v>
      </c>
      <c r="AB117" s="239">
        <f>U117</f>
        <v>0.75791657947966795</v>
      </c>
      <c r="AC117" s="239">
        <f>U118</f>
        <v>1</v>
      </c>
      <c r="AD117" s="239">
        <f>U119</f>
        <v>2.8258526888470392</v>
      </c>
      <c r="AE117" s="239">
        <f>U120</f>
        <v>3.4227789341527073</v>
      </c>
    </row>
    <row r="118" spans="1:31" s="28" customFormat="1" ht="14.25">
      <c r="A118" s="231"/>
      <c r="B118" s="231"/>
      <c r="C118" s="32" t="s">
        <v>273</v>
      </c>
      <c r="D118" s="33">
        <v>256.5</v>
      </c>
      <c r="E118" s="33">
        <v>354</v>
      </c>
      <c r="F118" s="33">
        <v>243</v>
      </c>
      <c r="G118" s="33">
        <v>284.5</v>
      </c>
      <c r="H118" s="33"/>
      <c r="I118" s="31">
        <f>D118/D118</f>
        <v>1</v>
      </c>
      <c r="J118" s="31">
        <f>E118/E118</f>
        <v>1</v>
      </c>
      <c r="K118" s="31">
        <f>F118/F118</f>
        <v>1</v>
      </c>
      <c r="L118" s="31">
        <f t="shared" ref="L118:L120" si="132">AVERAGE(I118:K118)</f>
        <v>1</v>
      </c>
      <c r="M118" s="31"/>
      <c r="N118" s="31">
        <f t="shared" ref="N118:N120" si="133">STDEV(I118:K118)</f>
        <v>0</v>
      </c>
      <c r="O118" s="31">
        <f t="shared" ref="O118:O120" si="134">L118-N118</f>
        <v>1</v>
      </c>
      <c r="P118" s="31">
        <f t="shared" ref="P118:P120" si="135">L118+N118</f>
        <v>1</v>
      </c>
      <c r="Q118" s="28" t="str">
        <f>IF(AND(G118&gt;=$J118,G118&lt;=$K118),G118,"")</f>
        <v/>
      </c>
      <c r="R118" s="227">
        <f t="shared" ref="R118:T120" si="136">IF(AND(I118&gt;=$O118,I118&lt;=$P118),I118,"")</f>
        <v>1</v>
      </c>
      <c r="S118" s="227">
        <f t="shared" si="136"/>
        <v>1</v>
      </c>
      <c r="T118" s="227">
        <f t="shared" si="136"/>
        <v>1</v>
      </c>
      <c r="U118" s="227">
        <f t="shared" ref="U118:U120" si="137">AVERAGE(R118:T118)</f>
        <v>1</v>
      </c>
    </row>
    <row r="119" spans="1:31" s="35" customFormat="1" ht="14.25">
      <c r="A119" s="240"/>
      <c r="B119" s="240"/>
      <c r="C119" s="35" t="s">
        <v>274</v>
      </c>
      <c r="D119" s="36">
        <v>918.5</v>
      </c>
      <c r="E119" s="36">
        <v>1072</v>
      </c>
      <c r="F119" s="36">
        <v>637.5</v>
      </c>
      <c r="G119" s="36">
        <v>876</v>
      </c>
      <c r="H119" s="36"/>
      <c r="I119" s="34">
        <f>D119/D118</f>
        <v>3.5808966861598441</v>
      </c>
      <c r="J119" s="34">
        <f>E119/E118</f>
        <v>3.0282485875706215</v>
      </c>
      <c r="K119" s="34">
        <f>F119/F118</f>
        <v>2.6234567901234569</v>
      </c>
      <c r="L119" s="34">
        <f t="shared" si="132"/>
        <v>3.0775340212846412</v>
      </c>
      <c r="M119" s="34"/>
      <c r="N119" s="34">
        <f t="shared" si="133"/>
        <v>0.48061895417557771</v>
      </c>
      <c r="O119" s="34">
        <f t="shared" si="134"/>
        <v>2.5969150671090633</v>
      </c>
      <c r="P119" s="34">
        <f t="shared" si="135"/>
        <v>3.558152975460219</v>
      </c>
      <c r="Q119" s="35" t="str">
        <f>IF(AND(G119&gt;=$J119,G119&lt;=$K119),G119,"")</f>
        <v/>
      </c>
      <c r="R119" s="34" t="str">
        <f t="shared" si="136"/>
        <v/>
      </c>
      <c r="S119" s="34">
        <f t="shared" si="136"/>
        <v>3.0282485875706215</v>
      </c>
      <c r="T119" s="34">
        <f t="shared" si="136"/>
        <v>2.6234567901234569</v>
      </c>
      <c r="U119" s="34">
        <f t="shared" si="137"/>
        <v>2.8258526888470392</v>
      </c>
    </row>
    <row r="120" spans="1:31" s="28" customFormat="1" ht="14.25">
      <c r="A120" s="231"/>
      <c r="B120" s="231"/>
      <c r="C120" s="32" t="s">
        <v>275</v>
      </c>
      <c r="D120" s="33">
        <v>833.5</v>
      </c>
      <c r="E120" s="33">
        <v>1273</v>
      </c>
      <c r="F120" s="33">
        <v>657.5</v>
      </c>
      <c r="G120" s="33">
        <v>921.33333333333337</v>
      </c>
      <c r="H120" s="33"/>
      <c r="I120" s="31">
        <f>D120/D118</f>
        <v>3.2495126705653021</v>
      </c>
      <c r="J120" s="31">
        <f>E120/E118</f>
        <v>3.5960451977401129</v>
      </c>
      <c r="K120" s="31">
        <f>F120/F118</f>
        <v>2.7057613168724282</v>
      </c>
      <c r="L120" s="31">
        <f t="shared" si="132"/>
        <v>3.1837730617259474</v>
      </c>
      <c r="M120" s="31"/>
      <c r="N120" s="31">
        <f t="shared" si="133"/>
        <v>0.44876789018486118</v>
      </c>
      <c r="O120" s="31">
        <f t="shared" si="134"/>
        <v>2.7350051715410864</v>
      </c>
      <c r="P120" s="31">
        <f t="shared" si="135"/>
        <v>3.6325409519108085</v>
      </c>
      <c r="Q120" s="28" t="str">
        <f>IF(AND(G120&gt;=$J120,G120&lt;=$K120),G120,"")</f>
        <v/>
      </c>
      <c r="R120" s="227">
        <f t="shared" si="136"/>
        <v>3.2495126705653021</v>
      </c>
      <c r="S120" s="227">
        <f t="shared" si="136"/>
        <v>3.5960451977401129</v>
      </c>
      <c r="T120" s="227" t="str">
        <f t="shared" si="136"/>
        <v/>
      </c>
      <c r="U120" s="227">
        <f t="shared" si="137"/>
        <v>3.4227789341527073</v>
      </c>
    </row>
    <row r="121" spans="1:31" s="35" customFormat="1">
      <c r="A121" s="240"/>
      <c r="B121" s="240"/>
      <c r="C121" s="42" t="s">
        <v>277</v>
      </c>
      <c r="D121" s="252">
        <v>236</v>
      </c>
      <c r="E121" s="252">
        <v>328.5</v>
      </c>
      <c r="F121" s="252">
        <v>232.5</v>
      </c>
      <c r="G121" s="252">
        <v>265.66666666666669</v>
      </c>
      <c r="H121" s="36"/>
    </row>
    <row r="122" spans="1:31" s="237" customFormat="1" ht="16.5" customHeight="1">
      <c r="A122" s="235" t="s">
        <v>318</v>
      </c>
      <c r="B122" s="242" t="s">
        <v>319</v>
      </c>
      <c r="C122" s="237" t="s">
        <v>272</v>
      </c>
      <c r="D122" s="238">
        <v>241.5</v>
      </c>
      <c r="E122" s="238">
        <v>362</v>
      </c>
      <c r="F122" s="238">
        <v>220.5</v>
      </c>
      <c r="G122" s="238">
        <v>274.66666666666669</v>
      </c>
      <c r="H122" s="238"/>
      <c r="I122" s="239">
        <f>D122/D123</f>
        <v>0.51219512195121952</v>
      </c>
      <c r="J122" s="239">
        <f>E122/E123</f>
        <v>0.68755935422602088</v>
      </c>
      <c r="K122" s="239">
        <f>F122/F123</f>
        <v>0.60660247592847316</v>
      </c>
      <c r="L122" s="239">
        <f>AVERAGE(I122:K122)</f>
        <v>0.60211898403523778</v>
      </c>
      <c r="M122" s="239"/>
      <c r="N122" s="239">
        <f>STDEV(I122:K122)</f>
        <v>8.7768045238572748E-2</v>
      </c>
      <c r="O122" s="239">
        <f>L122-N122</f>
        <v>0.51435093879666505</v>
      </c>
      <c r="P122" s="239">
        <f>L122+N122</f>
        <v>0.68988702927381051</v>
      </c>
      <c r="Q122" s="237" t="str">
        <f>IF(AND(G122&gt;=$J122,G122&lt;=$K122),G122,"")</f>
        <v/>
      </c>
      <c r="R122" s="239" t="str">
        <f>IF(AND(I122&gt;=$O122,I122&lt;=$P122),I122,"")</f>
        <v/>
      </c>
      <c r="S122" s="239">
        <f>IF(AND(J122&gt;=$O122,J122&lt;=$P122),J122,"")</f>
        <v>0.68755935422602088</v>
      </c>
      <c r="T122" s="239">
        <f>IF(AND(K122&gt;=$O122,K122&lt;=$P122),K122,"")</f>
        <v>0.60660247592847316</v>
      </c>
      <c r="U122" s="239">
        <f>AVERAGE(R122:T122)</f>
        <v>0.64708091507724697</v>
      </c>
      <c r="W122" s="239">
        <f>L122</f>
        <v>0.60211898403523778</v>
      </c>
      <c r="X122" s="239">
        <f>L123</f>
        <v>1</v>
      </c>
      <c r="Y122" s="239">
        <f>L124</f>
        <v>2.2318333849098031</v>
      </c>
      <c r="Z122" s="239">
        <f>L125</f>
        <v>2.0760839127996342</v>
      </c>
      <c r="AB122" s="239">
        <f>U122</f>
        <v>0.64708091507724697</v>
      </c>
      <c r="AC122" s="239">
        <f>U123</f>
        <v>1</v>
      </c>
      <c r="AD122" s="239">
        <f>U124</f>
        <v>2.073770970052264</v>
      </c>
      <c r="AE122" s="239">
        <f>U125</f>
        <v>1.9374876925612745</v>
      </c>
    </row>
    <row r="123" spans="1:31" s="28" customFormat="1" ht="14.25">
      <c r="A123" s="231"/>
      <c r="B123" s="231"/>
      <c r="C123" s="32" t="s">
        <v>273</v>
      </c>
      <c r="D123" s="33">
        <v>471.5</v>
      </c>
      <c r="E123" s="33">
        <v>526.5</v>
      </c>
      <c r="F123" s="33">
        <v>363.5</v>
      </c>
      <c r="G123" s="33">
        <v>453.83333333333331</v>
      </c>
      <c r="H123" s="33"/>
      <c r="I123" s="31">
        <f>D123/D123</f>
        <v>1</v>
      </c>
      <c r="J123" s="31">
        <f>E123/E123</f>
        <v>1</v>
      </c>
      <c r="K123" s="31">
        <f>F123/F123</f>
        <v>1</v>
      </c>
      <c r="L123" s="31">
        <f t="shared" ref="L123:L125" si="138">AVERAGE(I123:K123)</f>
        <v>1</v>
      </c>
      <c r="M123" s="31"/>
      <c r="N123" s="31">
        <f t="shared" ref="N123:N125" si="139">STDEV(I123:K123)</f>
        <v>0</v>
      </c>
      <c r="O123" s="31">
        <f t="shared" ref="O123:O125" si="140">L123-N123</f>
        <v>1</v>
      </c>
      <c r="P123" s="31">
        <f t="shared" ref="P123:P125" si="141">L123+N123</f>
        <v>1</v>
      </c>
      <c r="Q123" s="28" t="str">
        <f>IF(AND(G123&gt;=$J123,G123&lt;=$K123),G123,"")</f>
        <v/>
      </c>
      <c r="R123" s="227">
        <f t="shared" ref="R123:T125" si="142">IF(AND(I123&gt;=$O123,I123&lt;=$P123),I123,"")</f>
        <v>1</v>
      </c>
      <c r="S123" s="227">
        <f t="shared" si="142"/>
        <v>1</v>
      </c>
      <c r="T123" s="227">
        <f t="shared" si="142"/>
        <v>1</v>
      </c>
      <c r="U123" s="227">
        <f t="shared" ref="U123:U125" si="143">AVERAGE(R123:T123)</f>
        <v>1</v>
      </c>
    </row>
    <row r="124" spans="1:31" s="35" customFormat="1" ht="14.25">
      <c r="A124" s="240"/>
      <c r="B124" s="240"/>
      <c r="C124" s="35" t="s">
        <v>274</v>
      </c>
      <c r="D124" s="36">
        <v>907.5</v>
      </c>
      <c r="E124" s="36">
        <v>1341.5</v>
      </c>
      <c r="F124" s="36">
        <v>808</v>
      </c>
      <c r="G124" s="36">
        <v>1019</v>
      </c>
      <c r="H124" s="36"/>
      <c r="I124" s="34">
        <f>D124/D123</f>
        <v>1.9247083775185578</v>
      </c>
      <c r="J124" s="34">
        <f>E124/E123</f>
        <v>2.5479582146248814</v>
      </c>
      <c r="K124" s="34">
        <f>F124/F123</f>
        <v>2.2228335625859699</v>
      </c>
      <c r="L124" s="34">
        <f t="shared" si="138"/>
        <v>2.2318333849098031</v>
      </c>
      <c r="M124" s="34"/>
      <c r="N124" s="34">
        <f t="shared" si="139"/>
        <v>0.31172237241600176</v>
      </c>
      <c r="O124" s="34">
        <f t="shared" si="140"/>
        <v>1.9201110124938015</v>
      </c>
      <c r="P124" s="34">
        <f t="shared" si="141"/>
        <v>2.5435557573258047</v>
      </c>
      <c r="Q124" s="35" t="str">
        <f>IF(AND(G124&gt;=$J124,G124&lt;=$K124),G124,"")</f>
        <v/>
      </c>
      <c r="R124" s="34">
        <f t="shared" si="142"/>
        <v>1.9247083775185578</v>
      </c>
      <c r="S124" s="34" t="str">
        <f t="shared" si="142"/>
        <v/>
      </c>
      <c r="T124" s="34">
        <f t="shared" si="142"/>
        <v>2.2228335625859699</v>
      </c>
      <c r="U124" s="34">
        <f t="shared" si="143"/>
        <v>2.073770970052264</v>
      </c>
    </row>
    <row r="125" spans="1:31" s="28" customFormat="1" ht="14.25">
      <c r="A125" s="231"/>
      <c r="B125" s="231"/>
      <c r="C125" s="32" t="s">
        <v>275</v>
      </c>
      <c r="D125" s="33">
        <v>862</v>
      </c>
      <c r="E125" s="33">
        <v>1239</v>
      </c>
      <c r="F125" s="33">
        <v>744</v>
      </c>
      <c r="G125" s="33">
        <v>948.33333333333337</v>
      </c>
      <c r="H125" s="33"/>
      <c r="I125" s="31">
        <f>D125/D123</f>
        <v>1.8282078472958643</v>
      </c>
      <c r="J125" s="31">
        <f>E125/E123</f>
        <v>2.3532763532763532</v>
      </c>
      <c r="K125" s="31">
        <f>F125/F123</f>
        <v>2.046767537826685</v>
      </c>
      <c r="L125" s="31">
        <f t="shared" si="138"/>
        <v>2.0760839127996342</v>
      </c>
      <c r="M125" s="31"/>
      <c r="N125" s="31">
        <f t="shared" si="139"/>
        <v>0.26375902140838747</v>
      </c>
      <c r="O125" s="31">
        <f t="shared" si="140"/>
        <v>1.8123248913912469</v>
      </c>
      <c r="P125" s="31">
        <f t="shared" si="141"/>
        <v>2.3398429342080216</v>
      </c>
      <c r="Q125" s="28" t="str">
        <f>IF(AND(G125&gt;=$J125,G125&lt;=$K125),G125,"")</f>
        <v/>
      </c>
      <c r="R125" s="227">
        <f t="shared" si="142"/>
        <v>1.8282078472958643</v>
      </c>
      <c r="S125" s="227" t="str">
        <f t="shared" si="142"/>
        <v/>
      </c>
      <c r="T125" s="227">
        <f t="shared" si="142"/>
        <v>2.046767537826685</v>
      </c>
      <c r="U125" s="227">
        <f t="shared" si="143"/>
        <v>1.9374876925612745</v>
      </c>
    </row>
    <row r="126" spans="1:31" s="35" customFormat="1">
      <c r="A126" s="240"/>
      <c r="B126" s="240"/>
      <c r="C126" s="42" t="s">
        <v>277</v>
      </c>
      <c r="D126" s="252">
        <v>317</v>
      </c>
      <c r="E126" s="252">
        <v>506.5</v>
      </c>
      <c r="F126" s="252">
        <v>339.5</v>
      </c>
      <c r="G126" s="252">
        <v>387.66666666666669</v>
      </c>
      <c r="H126" s="36"/>
    </row>
    <row r="127" spans="1:31" s="237" customFormat="1" ht="16.5" customHeight="1">
      <c r="A127" s="235" t="s">
        <v>320</v>
      </c>
      <c r="B127" s="242" t="s">
        <v>321</v>
      </c>
      <c r="C127" s="237" t="s">
        <v>272</v>
      </c>
      <c r="D127" s="238">
        <v>89</v>
      </c>
      <c r="E127" s="238">
        <v>233.5</v>
      </c>
      <c r="F127" s="238">
        <v>150.5</v>
      </c>
      <c r="G127" s="238">
        <v>157.66666666666666</v>
      </c>
      <c r="H127" s="238"/>
      <c r="I127" s="239">
        <f>D127/D128</f>
        <v>0.3991031390134529</v>
      </c>
      <c r="J127" s="239">
        <f>E127/E128</f>
        <v>0.70120120120120122</v>
      </c>
      <c r="K127" s="239">
        <f>F127/F128</f>
        <v>0.61934156378600824</v>
      </c>
      <c r="L127" s="239">
        <f>AVERAGE(I127:K127)</f>
        <v>0.57321530133355414</v>
      </c>
      <c r="M127" s="239"/>
      <c r="N127" s="239">
        <f>STDEV(I127:K127)</f>
        <v>0.15624190814334249</v>
      </c>
      <c r="O127" s="239">
        <f>L127-N127</f>
        <v>0.41697339319021165</v>
      </c>
      <c r="P127" s="239">
        <f>L127+N127</f>
        <v>0.72945720947689663</v>
      </c>
      <c r="Q127" s="237" t="str">
        <f>IF(AND(G127&gt;=$J127,G127&lt;=$K127),G127,"")</f>
        <v/>
      </c>
      <c r="R127" s="239" t="str">
        <f>IF(AND(I127&gt;=$O127,I127&lt;=$P127),I127,"")</f>
        <v/>
      </c>
      <c r="S127" s="239">
        <f>IF(AND(J127&gt;=$O127,J127&lt;=$P127),J127,"")</f>
        <v>0.70120120120120122</v>
      </c>
      <c r="T127" s="239">
        <f>IF(AND(K127&gt;=$O127,K127&lt;=$P127),K127,"")</f>
        <v>0.61934156378600824</v>
      </c>
      <c r="U127" s="239">
        <f>AVERAGE(R127:T127)</f>
        <v>0.66027138249360473</v>
      </c>
      <c r="W127" s="239">
        <f>L127</f>
        <v>0.57321530133355414</v>
      </c>
      <c r="X127" s="239">
        <f>L128</f>
        <v>1</v>
      </c>
      <c r="Y127" s="239">
        <f>L129</f>
        <v>2.5813474161755181</v>
      </c>
      <c r="Z127" s="239">
        <f>L130</f>
        <v>3.3607114837807415</v>
      </c>
      <c r="AB127" s="239">
        <f>U127</f>
        <v>0.66027138249360473</v>
      </c>
      <c r="AC127" s="239">
        <f>U128</f>
        <v>1</v>
      </c>
      <c r="AD127" s="239">
        <f>U129</f>
        <v>2.3495995995995997</v>
      </c>
      <c r="AE127" s="239">
        <f>U130</f>
        <v>3.1116950283616949</v>
      </c>
    </row>
    <row r="128" spans="1:31" s="28" customFormat="1" ht="14.25">
      <c r="A128" s="231"/>
      <c r="B128" s="231"/>
      <c r="C128" s="32" t="s">
        <v>273</v>
      </c>
      <c r="D128" s="33">
        <v>223</v>
      </c>
      <c r="E128" s="33">
        <v>333</v>
      </c>
      <c r="F128" s="33">
        <v>243</v>
      </c>
      <c r="G128" s="33">
        <v>266.33333333333331</v>
      </c>
      <c r="H128" s="33"/>
      <c r="I128" s="31">
        <f>D128/D128</f>
        <v>1</v>
      </c>
      <c r="J128" s="31">
        <f>E128/E128</f>
        <v>1</v>
      </c>
      <c r="K128" s="31">
        <f>F128/F128</f>
        <v>1</v>
      </c>
      <c r="L128" s="31">
        <f t="shared" ref="L128:L130" si="144">AVERAGE(I128:K128)</f>
        <v>1</v>
      </c>
      <c r="M128" s="31"/>
      <c r="N128" s="31">
        <f t="shared" ref="N128:N130" si="145">STDEV(I128:K128)</f>
        <v>0</v>
      </c>
      <c r="O128" s="31">
        <f t="shared" ref="O128:O130" si="146">L128-N128</f>
        <v>1</v>
      </c>
      <c r="P128" s="31">
        <f t="shared" ref="P128:P130" si="147">L128+N128</f>
        <v>1</v>
      </c>
      <c r="Q128" s="28" t="str">
        <f>IF(AND(G128&gt;=$J128,G128&lt;=$K128),G128,"")</f>
        <v/>
      </c>
      <c r="R128" s="227">
        <f t="shared" ref="R128:T130" si="148">IF(AND(I128&gt;=$O128,I128&lt;=$P128),I128,"")</f>
        <v>1</v>
      </c>
      <c r="S128" s="227">
        <f t="shared" si="148"/>
        <v>1</v>
      </c>
      <c r="T128" s="227">
        <f t="shared" si="148"/>
        <v>1</v>
      </c>
      <c r="U128" s="227">
        <f t="shared" ref="U128:U130" si="149">AVERAGE(R128:T128)</f>
        <v>1</v>
      </c>
    </row>
    <row r="129" spans="1:31" s="35" customFormat="1" ht="14.25">
      <c r="A129" s="240"/>
      <c r="B129" s="240"/>
      <c r="C129" s="35" t="s">
        <v>274</v>
      </c>
      <c r="D129" s="36">
        <v>679</v>
      </c>
      <c r="E129" s="36">
        <v>831</v>
      </c>
      <c r="F129" s="36">
        <v>535.5</v>
      </c>
      <c r="G129" s="36">
        <v>681.83333333333337</v>
      </c>
      <c r="H129" s="36"/>
      <c r="I129" s="34">
        <f>D129/D128</f>
        <v>3.0448430493273544</v>
      </c>
      <c r="J129" s="34">
        <f>E129/E128</f>
        <v>2.4954954954954953</v>
      </c>
      <c r="K129" s="34">
        <f>F129/F128</f>
        <v>2.2037037037037037</v>
      </c>
      <c r="L129" s="34">
        <f t="shared" si="144"/>
        <v>2.5813474161755181</v>
      </c>
      <c r="M129" s="34"/>
      <c r="N129" s="34">
        <f t="shared" si="145"/>
        <v>0.42709104872659165</v>
      </c>
      <c r="O129" s="34">
        <f t="shared" si="146"/>
        <v>2.1542563674489266</v>
      </c>
      <c r="P129" s="34">
        <f t="shared" si="147"/>
        <v>3.0084384649021096</v>
      </c>
      <c r="Q129" s="35" t="str">
        <f>IF(AND(G129&gt;=$J129,G129&lt;=$K129),G129,"")</f>
        <v/>
      </c>
      <c r="R129" s="34" t="str">
        <f t="shared" si="148"/>
        <v/>
      </c>
      <c r="S129" s="34">
        <f t="shared" si="148"/>
        <v>2.4954954954954953</v>
      </c>
      <c r="T129" s="34">
        <f t="shared" si="148"/>
        <v>2.2037037037037037</v>
      </c>
      <c r="U129" s="34">
        <f t="shared" si="149"/>
        <v>2.3495995995995997</v>
      </c>
    </row>
    <row r="130" spans="1:31" s="28" customFormat="1" ht="14.25">
      <c r="A130" s="231"/>
      <c r="B130" s="231"/>
      <c r="C130" s="32" t="s">
        <v>275</v>
      </c>
      <c r="D130" s="33">
        <v>860.5</v>
      </c>
      <c r="E130" s="33">
        <v>985</v>
      </c>
      <c r="F130" s="33">
        <v>793.5</v>
      </c>
      <c r="G130" s="33">
        <v>879.66666666666663</v>
      </c>
      <c r="H130" s="33"/>
      <c r="I130" s="31">
        <f>D130/D128</f>
        <v>3.8587443946188342</v>
      </c>
      <c r="J130" s="31">
        <f>E130/E128</f>
        <v>2.9579579579579578</v>
      </c>
      <c r="K130" s="31">
        <f>F130/F128</f>
        <v>3.2654320987654319</v>
      </c>
      <c r="L130" s="31">
        <f t="shared" si="144"/>
        <v>3.3607114837807415</v>
      </c>
      <c r="M130" s="31"/>
      <c r="N130" s="31">
        <f t="shared" si="145"/>
        <v>0.45788936657747759</v>
      </c>
      <c r="O130" s="31">
        <f t="shared" si="146"/>
        <v>2.902822117203264</v>
      </c>
      <c r="P130" s="31">
        <f t="shared" si="147"/>
        <v>3.8186008503582189</v>
      </c>
      <c r="Q130" s="28" t="str">
        <f>IF(AND(G130&gt;=$J130,G130&lt;=$K130),G130,"")</f>
        <v/>
      </c>
      <c r="R130" s="227" t="str">
        <f t="shared" si="148"/>
        <v/>
      </c>
      <c r="S130" s="227">
        <f t="shared" si="148"/>
        <v>2.9579579579579578</v>
      </c>
      <c r="T130" s="227">
        <f t="shared" si="148"/>
        <v>3.2654320987654319</v>
      </c>
      <c r="U130" s="227">
        <f t="shared" si="149"/>
        <v>3.1116950283616949</v>
      </c>
    </row>
    <row r="131" spans="1:31" s="35" customFormat="1">
      <c r="A131" s="240"/>
      <c r="B131" s="240"/>
      <c r="C131" s="42" t="s">
        <v>277</v>
      </c>
      <c r="D131" s="252">
        <v>235</v>
      </c>
      <c r="E131" s="252">
        <v>358.5</v>
      </c>
      <c r="F131" s="252">
        <v>267.5</v>
      </c>
      <c r="G131" s="252">
        <v>287</v>
      </c>
      <c r="H131" s="36"/>
    </row>
    <row r="132" spans="1:31" s="237" customFormat="1" ht="16.5" customHeight="1">
      <c r="A132" s="235" t="s">
        <v>322</v>
      </c>
      <c r="B132" s="242" t="s">
        <v>323</v>
      </c>
      <c r="C132" s="237" t="s">
        <v>272</v>
      </c>
      <c r="D132" s="238">
        <v>272.5</v>
      </c>
      <c r="E132" s="238">
        <v>311</v>
      </c>
      <c r="F132" s="238">
        <v>256.5</v>
      </c>
      <c r="G132" s="238">
        <v>280</v>
      </c>
      <c r="H132" s="238"/>
      <c r="I132" s="239">
        <f>D132/D133</f>
        <v>0.90231788079470199</v>
      </c>
      <c r="J132" s="239">
        <f>E132/E133</f>
        <v>0.83714670255720058</v>
      </c>
      <c r="K132" s="239">
        <f>F132/F133</f>
        <v>0.81687898089171973</v>
      </c>
      <c r="L132" s="239">
        <f>AVERAGE(I132:K132)</f>
        <v>0.8521145214145408</v>
      </c>
      <c r="M132" s="239"/>
      <c r="N132" s="239">
        <f>STDEV(I132:K132)</f>
        <v>4.4642783349244333E-2</v>
      </c>
      <c r="O132" s="239">
        <f>L132-N132</f>
        <v>0.80747173806529648</v>
      </c>
      <c r="P132" s="239">
        <f>L132+N132</f>
        <v>0.89675730476378512</v>
      </c>
      <c r="Q132" s="237" t="str">
        <f>IF(AND(G132&gt;=$J132,G132&lt;=$K132),G132,"")</f>
        <v/>
      </c>
      <c r="R132" s="239" t="str">
        <f>IF(AND(I132&gt;=$O132,I132&lt;=$P132),I132,"")</f>
        <v/>
      </c>
      <c r="S132" s="239">
        <f>IF(AND(J132&gt;=$O132,J132&lt;=$P132),J132,"")</f>
        <v>0.83714670255720058</v>
      </c>
      <c r="T132" s="239">
        <f>IF(AND(K132&gt;=$O132,K132&lt;=$P132),K132,"")</f>
        <v>0.81687898089171973</v>
      </c>
      <c r="U132" s="239">
        <f>AVERAGE(R132:T132)</f>
        <v>0.82701284172446021</v>
      </c>
      <c r="W132" s="239">
        <f>L132</f>
        <v>0.8521145214145408</v>
      </c>
      <c r="X132" s="239">
        <f>L133</f>
        <v>1</v>
      </c>
      <c r="Y132" s="239">
        <f>L134</f>
        <v>1.4044360649527523</v>
      </c>
      <c r="Z132" s="239">
        <f>L135</f>
        <v>2.8424454415382896</v>
      </c>
      <c r="AB132" s="239">
        <f>U132</f>
        <v>0.82701284172446021</v>
      </c>
      <c r="AC132" s="239">
        <f>U133</f>
        <v>1</v>
      </c>
      <c r="AD132" s="239">
        <f>U134</f>
        <v>1.4229394271734086</v>
      </c>
      <c r="AE132" s="239">
        <f>U135</f>
        <v>2.4515820695922024</v>
      </c>
    </row>
    <row r="133" spans="1:31" s="28" customFormat="1" ht="14.25">
      <c r="A133" s="231"/>
      <c r="B133" s="231"/>
      <c r="C133" s="32" t="s">
        <v>273</v>
      </c>
      <c r="D133" s="33">
        <v>302</v>
      </c>
      <c r="E133" s="33">
        <v>371.5</v>
      </c>
      <c r="F133" s="33">
        <v>314</v>
      </c>
      <c r="G133" s="33">
        <v>329.16666666666669</v>
      </c>
      <c r="H133" s="33"/>
      <c r="I133" s="31">
        <f>D133/D133</f>
        <v>1</v>
      </c>
      <c r="J133" s="31">
        <f>E133/E133</f>
        <v>1</v>
      </c>
      <c r="K133" s="31">
        <f>F133/F133</f>
        <v>1</v>
      </c>
      <c r="L133" s="31">
        <f t="shared" ref="L133:L135" si="150">AVERAGE(I133:K133)</f>
        <v>1</v>
      </c>
      <c r="M133" s="31"/>
      <c r="N133" s="31">
        <f t="shared" ref="N133:N135" si="151">STDEV(I133:K133)</f>
        <v>0</v>
      </c>
      <c r="O133" s="31">
        <f t="shared" ref="O133:O135" si="152">L133-N133</f>
        <v>1</v>
      </c>
      <c r="P133" s="31">
        <f t="shared" ref="P133:P135" si="153">L133+N133</f>
        <v>1</v>
      </c>
      <c r="Q133" s="28" t="str">
        <f>IF(AND(G133&gt;=$J133,G133&lt;=$K133),G133,"")</f>
        <v/>
      </c>
      <c r="R133" s="227">
        <f t="shared" ref="R133:T135" si="154">IF(AND(I133&gt;=$O133,I133&lt;=$P133),I133,"")</f>
        <v>1</v>
      </c>
      <c r="S133" s="227">
        <f t="shared" si="154"/>
        <v>1</v>
      </c>
      <c r="T133" s="227">
        <f t="shared" si="154"/>
        <v>1</v>
      </c>
      <c r="U133" s="227">
        <f t="shared" ref="U133:U135" si="155">AVERAGE(R133:T133)</f>
        <v>1</v>
      </c>
    </row>
    <row r="134" spans="1:31" s="35" customFormat="1" ht="14.25">
      <c r="A134" s="240"/>
      <c r="B134" s="240"/>
      <c r="C134" s="35" t="s">
        <v>274</v>
      </c>
      <c r="D134" s="36">
        <v>430.5</v>
      </c>
      <c r="E134" s="36">
        <v>508</v>
      </c>
      <c r="F134" s="36">
        <v>446</v>
      </c>
      <c r="G134" s="36">
        <v>461.5</v>
      </c>
      <c r="H134" s="36"/>
      <c r="I134" s="34">
        <f>D134/D133</f>
        <v>1.4254966887417218</v>
      </c>
      <c r="J134" s="34">
        <f>E134/E133</f>
        <v>1.3674293405114402</v>
      </c>
      <c r="K134" s="34">
        <f>F134/F133</f>
        <v>1.4203821656050954</v>
      </c>
      <c r="L134" s="34">
        <f t="shared" si="150"/>
        <v>1.4044360649527523</v>
      </c>
      <c r="M134" s="34"/>
      <c r="N134" s="34">
        <f t="shared" si="151"/>
        <v>3.2150627165503119E-2</v>
      </c>
      <c r="O134" s="34">
        <f t="shared" si="152"/>
        <v>1.3722854377872491</v>
      </c>
      <c r="P134" s="34">
        <f t="shared" si="153"/>
        <v>1.4365866921182555</v>
      </c>
      <c r="Q134" s="35" t="str">
        <f>IF(AND(G134&gt;=$J134,G134&lt;=$K134),G134,"")</f>
        <v/>
      </c>
      <c r="R134" s="34">
        <f t="shared" si="154"/>
        <v>1.4254966887417218</v>
      </c>
      <c r="S134" s="34" t="str">
        <f t="shared" si="154"/>
        <v/>
      </c>
      <c r="T134" s="34">
        <f t="shared" si="154"/>
        <v>1.4203821656050954</v>
      </c>
      <c r="U134" s="34">
        <f t="shared" si="155"/>
        <v>1.4229394271734086</v>
      </c>
    </row>
    <row r="135" spans="1:31" s="28" customFormat="1" ht="14.25">
      <c r="A135" s="231"/>
      <c r="B135" s="231"/>
      <c r="C135" s="32" t="s">
        <v>275</v>
      </c>
      <c r="D135" s="33">
        <v>1094.5</v>
      </c>
      <c r="E135" s="33">
        <v>849</v>
      </c>
      <c r="F135" s="33">
        <v>822</v>
      </c>
      <c r="G135" s="33">
        <v>921.83333333333337</v>
      </c>
      <c r="H135" s="33"/>
      <c r="I135" s="31">
        <f>D135/D133</f>
        <v>3.6241721854304636</v>
      </c>
      <c r="J135" s="31">
        <f>E135/E133</f>
        <v>2.2853297442799461</v>
      </c>
      <c r="K135" s="31">
        <f>F135/F133</f>
        <v>2.6178343949044587</v>
      </c>
      <c r="L135" s="31">
        <f t="shared" si="150"/>
        <v>2.8424454415382896</v>
      </c>
      <c r="M135" s="31"/>
      <c r="N135" s="31">
        <f t="shared" si="151"/>
        <v>0.69711000728645944</v>
      </c>
      <c r="O135" s="31">
        <f t="shared" si="152"/>
        <v>2.1453354342518303</v>
      </c>
      <c r="P135" s="31">
        <f t="shared" si="153"/>
        <v>3.5395554488247489</v>
      </c>
      <c r="Q135" s="28" t="str">
        <f>IF(AND(G135&gt;=$J135,G135&lt;=$K135),G135,"")</f>
        <v/>
      </c>
      <c r="R135" s="227" t="str">
        <f t="shared" si="154"/>
        <v/>
      </c>
      <c r="S135" s="227">
        <f t="shared" si="154"/>
        <v>2.2853297442799461</v>
      </c>
      <c r="T135" s="227">
        <f t="shared" si="154"/>
        <v>2.6178343949044587</v>
      </c>
      <c r="U135" s="227">
        <f t="shared" si="155"/>
        <v>2.4515820695922024</v>
      </c>
    </row>
    <row r="136" spans="1:31" s="35" customFormat="1">
      <c r="A136" s="240"/>
      <c r="B136" s="240"/>
      <c r="C136" s="42" t="s">
        <v>277</v>
      </c>
      <c r="D136" s="252">
        <v>378.5</v>
      </c>
      <c r="E136" s="252">
        <v>431.5</v>
      </c>
      <c r="F136" s="252">
        <v>399.5</v>
      </c>
      <c r="G136" s="252">
        <v>403.16666666666669</v>
      </c>
      <c r="H136" s="36"/>
    </row>
    <row r="137" spans="1:31" s="237" customFormat="1" ht="16.5" customHeight="1">
      <c r="A137" s="235"/>
      <c r="B137" s="242" t="s">
        <v>324</v>
      </c>
      <c r="C137" s="237" t="s">
        <v>272</v>
      </c>
      <c r="D137" s="238">
        <v>131</v>
      </c>
      <c r="E137" s="238">
        <v>251</v>
      </c>
      <c r="F137" s="238">
        <v>175.5</v>
      </c>
      <c r="G137" s="238">
        <v>185.83333333333334</v>
      </c>
      <c r="H137" s="238"/>
      <c r="I137" s="239">
        <f>D137/D138</f>
        <v>0.7359550561797753</v>
      </c>
      <c r="J137" s="239">
        <f>E137/E138</f>
        <v>0.86254295532646053</v>
      </c>
      <c r="K137" s="239">
        <f>F137/F138</f>
        <v>0.83971291866028708</v>
      </c>
      <c r="L137" s="239">
        <f>AVERAGE(I137:K137)</f>
        <v>0.81273697672217426</v>
      </c>
      <c r="M137" s="239"/>
      <c r="N137" s="239">
        <f>STDEV(I137:K137)</f>
        <v>6.7467771085008885E-2</v>
      </c>
      <c r="O137" s="239">
        <f>L137-N137</f>
        <v>0.74526920563716537</v>
      </c>
      <c r="P137" s="239">
        <f>L137+N137</f>
        <v>0.88020474780718316</v>
      </c>
      <c r="Q137" s="237" t="str">
        <f>IF(AND(G137&gt;=$J137,G137&lt;=$K137),G137,"")</f>
        <v/>
      </c>
      <c r="R137" s="239" t="str">
        <f>IF(AND(I137&gt;=$O137,I137&lt;=$P137),I137,"")</f>
        <v/>
      </c>
      <c r="S137" s="239">
        <f>IF(AND(J137&gt;=$O137,J137&lt;=$P137),J137,"")</f>
        <v>0.86254295532646053</v>
      </c>
      <c r="T137" s="239">
        <f>IF(AND(K137&gt;=$O137,K137&lt;=$P137),K137,"")</f>
        <v>0.83971291866028708</v>
      </c>
      <c r="U137" s="239">
        <f>AVERAGE(R137:T137)</f>
        <v>0.85112793699337375</v>
      </c>
      <c r="W137" s="239">
        <f>L137</f>
        <v>0.81273697672217426</v>
      </c>
      <c r="X137" s="239">
        <f>L138</f>
        <v>1</v>
      </c>
      <c r="Y137" s="239">
        <f>L139</f>
        <v>2.2588814523206424</v>
      </c>
      <c r="Z137" s="239">
        <f>L140</f>
        <v>7.1530341949739364</v>
      </c>
      <c r="AB137" s="239">
        <f>U137</f>
        <v>0.85112793699337375</v>
      </c>
      <c r="AC137" s="239">
        <f>U138</f>
        <v>1</v>
      </c>
      <c r="AD137" s="239">
        <f>U139</f>
        <v>2.0526480211775926</v>
      </c>
      <c r="AE137" s="239">
        <f>U140</f>
        <v>3.6721350245183215</v>
      </c>
    </row>
    <row r="138" spans="1:31" s="28" customFormat="1" ht="14.25">
      <c r="A138" s="231"/>
      <c r="B138" s="231"/>
      <c r="C138" s="32" t="s">
        <v>273</v>
      </c>
      <c r="D138" s="33">
        <v>178</v>
      </c>
      <c r="E138" s="33">
        <v>291</v>
      </c>
      <c r="F138" s="33">
        <v>209</v>
      </c>
      <c r="G138" s="33">
        <v>226</v>
      </c>
      <c r="H138" s="33"/>
      <c r="I138" s="31">
        <f>D138/D138</f>
        <v>1</v>
      </c>
      <c r="J138" s="31">
        <f>E138/E138</f>
        <v>1</v>
      </c>
      <c r="K138" s="31">
        <f>F138/F138</f>
        <v>1</v>
      </c>
      <c r="L138" s="31">
        <f t="shared" ref="L138:L140" si="156">AVERAGE(I138:K138)</f>
        <v>1</v>
      </c>
      <c r="M138" s="31"/>
      <c r="N138" s="31">
        <f t="shared" ref="N138:N140" si="157">STDEV(I138:K138)</f>
        <v>0</v>
      </c>
      <c r="O138" s="31">
        <f t="shared" ref="O138:O140" si="158">L138-N138</f>
        <v>1</v>
      </c>
      <c r="P138" s="31">
        <f t="shared" ref="P138:P140" si="159">L138+N138</f>
        <v>1</v>
      </c>
      <c r="Q138" s="28" t="str">
        <f>IF(AND(G138&gt;=$J138,G138&lt;=$K138),G138,"")</f>
        <v/>
      </c>
      <c r="R138" s="227">
        <f t="shared" ref="R138:T140" si="160">IF(AND(I138&gt;=$O138,I138&lt;=$P138),I138,"")</f>
        <v>1</v>
      </c>
      <c r="S138" s="227">
        <f t="shared" si="160"/>
        <v>1</v>
      </c>
      <c r="T138" s="227">
        <f t="shared" si="160"/>
        <v>1</v>
      </c>
      <c r="U138" s="227">
        <f t="shared" ref="U138:U140" si="161">AVERAGE(R138:T138)</f>
        <v>1</v>
      </c>
    </row>
    <row r="139" spans="1:31" s="35" customFormat="1" ht="14.25">
      <c r="A139" s="240"/>
      <c r="B139" s="240"/>
      <c r="C139" s="35" t="s">
        <v>274</v>
      </c>
      <c r="D139" s="36">
        <v>475.5</v>
      </c>
      <c r="E139" s="36">
        <v>656.5</v>
      </c>
      <c r="F139" s="36">
        <v>386.5</v>
      </c>
      <c r="G139" s="36">
        <v>506.16666666666669</v>
      </c>
      <c r="H139" s="36"/>
      <c r="I139" s="34">
        <f>D139/D138</f>
        <v>2.6713483146067416</v>
      </c>
      <c r="J139" s="34">
        <f>E139/E138</f>
        <v>2.2560137457044673</v>
      </c>
      <c r="K139" s="34">
        <f>F139/F138</f>
        <v>1.8492822966507176</v>
      </c>
      <c r="L139" s="34">
        <f t="shared" si="156"/>
        <v>2.2588814523206424</v>
      </c>
      <c r="M139" s="34"/>
      <c r="N139" s="34">
        <f t="shared" si="157"/>
        <v>0.41104051172049433</v>
      </c>
      <c r="O139" s="34">
        <f t="shared" si="158"/>
        <v>1.8478409406001481</v>
      </c>
      <c r="P139" s="34">
        <f t="shared" si="159"/>
        <v>2.6699219640411367</v>
      </c>
      <c r="Q139" s="35" t="str">
        <f>IF(AND(G139&gt;=$J139,G139&lt;=$K139),G139,"")</f>
        <v/>
      </c>
      <c r="R139" s="34" t="str">
        <f t="shared" si="160"/>
        <v/>
      </c>
      <c r="S139" s="34">
        <f t="shared" si="160"/>
        <v>2.2560137457044673</v>
      </c>
      <c r="T139" s="34">
        <f t="shared" si="160"/>
        <v>1.8492822966507176</v>
      </c>
      <c r="U139" s="34">
        <f t="shared" si="161"/>
        <v>2.0526480211775926</v>
      </c>
    </row>
    <row r="140" spans="1:31" s="28" customFormat="1" ht="14.25">
      <c r="A140" s="231"/>
      <c r="B140" s="231"/>
      <c r="C140" s="32" t="s">
        <v>275</v>
      </c>
      <c r="D140" s="33">
        <v>889.5</v>
      </c>
      <c r="E140" s="33">
        <v>683</v>
      </c>
      <c r="F140" s="33">
        <v>2950</v>
      </c>
      <c r="G140" s="33">
        <v>1507.5</v>
      </c>
      <c r="H140" s="33"/>
      <c r="I140" s="31">
        <f>D140/D138</f>
        <v>4.9971910112359552</v>
      </c>
      <c r="J140" s="31">
        <f>E140/E138</f>
        <v>2.3470790378006874</v>
      </c>
      <c r="K140" s="31">
        <f>F140/F138</f>
        <v>14.114832535885167</v>
      </c>
      <c r="L140" s="31">
        <f t="shared" si="156"/>
        <v>7.1530341949739364</v>
      </c>
      <c r="M140" s="31"/>
      <c r="N140" s="31">
        <f t="shared" si="157"/>
        <v>6.1729855396373665</v>
      </c>
      <c r="O140" s="31">
        <f t="shared" si="158"/>
        <v>0.98004865533656993</v>
      </c>
      <c r="P140" s="31">
        <f t="shared" si="159"/>
        <v>13.326019734611304</v>
      </c>
      <c r="Q140" s="28" t="str">
        <f>IF(AND(G140&gt;=$J140,G140&lt;=$K140),G140,"")</f>
        <v/>
      </c>
      <c r="R140" s="227">
        <f t="shared" si="160"/>
        <v>4.9971910112359552</v>
      </c>
      <c r="S140" s="227">
        <f t="shared" si="160"/>
        <v>2.3470790378006874</v>
      </c>
      <c r="T140" s="227" t="str">
        <f t="shared" si="160"/>
        <v/>
      </c>
      <c r="U140" s="227">
        <f t="shared" si="161"/>
        <v>3.6721350245183215</v>
      </c>
    </row>
    <row r="141" spans="1:31" s="35" customFormat="1">
      <c r="A141" s="240"/>
      <c r="B141" s="240"/>
      <c r="C141" s="42" t="s">
        <v>277</v>
      </c>
      <c r="D141" s="252">
        <v>200.5</v>
      </c>
      <c r="E141" s="252">
        <v>311.5</v>
      </c>
      <c r="F141" s="252">
        <v>215.5</v>
      </c>
      <c r="G141" s="252">
        <v>242.5</v>
      </c>
      <c r="H141" s="36"/>
    </row>
    <row r="142" spans="1:31" s="237" customFormat="1" ht="16.5" customHeight="1">
      <c r="A142" s="235" t="s">
        <v>325</v>
      </c>
      <c r="B142" s="242" t="s">
        <v>326</v>
      </c>
      <c r="C142" s="237" t="s">
        <v>272</v>
      </c>
      <c r="D142" s="238">
        <v>119.5</v>
      </c>
      <c r="E142" s="238">
        <v>246.5</v>
      </c>
      <c r="F142" s="238">
        <v>173.5</v>
      </c>
      <c r="G142" s="238">
        <v>179.83333333333334</v>
      </c>
      <c r="H142" s="238"/>
      <c r="I142" s="239">
        <f>D142/D143</f>
        <v>0.493801652892562</v>
      </c>
      <c r="J142" s="239">
        <f>E142/E143</f>
        <v>0.71037463976945248</v>
      </c>
      <c r="K142" s="239">
        <f>F142/F143</f>
        <v>0.70385395537525353</v>
      </c>
      <c r="L142" s="239">
        <f>AVERAGE(I142:K142)</f>
        <v>0.63601008267908943</v>
      </c>
      <c r="M142" s="239"/>
      <c r="N142" s="239">
        <f>STDEV(I142:K142)</f>
        <v>0.12319926119098405</v>
      </c>
      <c r="O142" s="239">
        <f>L142-N142</f>
        <v>0.51281082148810542</v>
      </c>
      <c r="P142" s="239">
        <f>L142+N142</f>
        <v>0.75920934387007344</v>
      </c>
      <c r="Q142" s="237" t="str">
        <f>IF(AND(G142&gt;=$J142,G142&lt;=$K142),G142,"")</f>
        <v/>
      </c>
      <c r="R142" s="239" t="str">
        <f>IF(AND(I142&gt;=$O142,I142&lt;=$P142),I142,"")</f>
        <v/>
      </c>
      <c r="S142" s="239">
        <f>IF(AND(J142&gt;=$O142,J142&lt;=$P142),J142,"")</f>
        <v>0.71037463976945248</v>
      </c>
      <c r="T142" s="239">
        <f>IF(AND(K142&gt;=$O142,K142&lt;=$P142),K142,"")</f>
        <v>0.70385395537525353</v>
      </c>
      <c r="U142" s="239">
        <f>AVERAGE(R142:T142)</f>
        <v>0.707114297572353</v>
      </c>
      <c r="W142" s="239">
        <f>L142</f>
        <v>0.63601008267908943</v>
      </c>
      <c r="X142" s="239">
        <f>L143</f>
        <v>1</v>
      </c>
      <c r="Y142" s="239">
        <f>L144</f>
        <v>2.5305244477213744</v>
      </c>
      <c r="Z142" s="239">
        <f>L145</f>
        <v>3.5461696562023861</v>
      </c>
      <c r="AB142" s="239">
        <f>U142</f>
        <v>0.707114297572353</v>
      </c>
      <c r="AC142" s="239">
        <f>U143</f>
        <v>1</v>
      </c>
      <c r="AD142" s="239">
        <f>U144</f>
        <v>2.3402081591853676</v>
      </c>
      <c r="AE142" s="239">
        <f>U145</f>
        <v>3.4576842363696945</v>
      </c>
    </row>
    <row r="143" spans="1:31" s="28" customFormat="1" ht="14.25">
      <c r="A143" s="231"/>
      <c r="B143" s="231"/>
      <c r="C143" s="32" t="s">
        <v>273</v>
      </c>
      <c r="D143" s="33">
        <v>242</v>
      </c>
      <c r="E143" s="33">
        <v>347</v>
      </c>
      <c r="F143" s="33">
        <v>246.5</v>
      </c>
      <c r="G143" s="33">
        <v>278.5</v>
      </c>
      <c r="H143" s="33"/>
      <c r="I143" s="31">
        <f>D143/D143</f>
        <v>1</v>
      </c>
      <c r="J143" s="31">
        <f>E143/E143</f>
        <v>1</v>
      </c>
      <c r="K143" s="31">
        <f>F143/F143</f>
        <v>1</v>
      </c>
      <c r="L143" s="31">
        <f t="shared" ref="L143:L145" si="162">AVERAGE(I143:K143)</f>
        <v>1</v>
      </c>
      <c r="M143" s="31"/>
      <c r="N143" s="31">
        <f t="shared" ref="N143:N145" si="163">STDEV(I143:K143)</f>
        <v>0</v>
      </c>
      <c r="O143" s="31">
        <f t="shared" ref="O143:O145" si="164">L143-N143</f>
        <v>1</v>
      </c>
      <c r="P143" s="31">
        <f t="shared" ref="P143:P145" si="165">L143+N143</f>
        <v>1</v>
      </c>
      <c r="Q143" s="28" t="str">
        <f>IF(AND(G143&gt;=$J143,G143&lt;=$K143),G143,"")</f>
        <v/>
      </c>
      <c r="R143" s="227">
        <f t="shared" ref="R143:T145" si="166">IF(AND(I143&gt;=$O143,I143&lt;=$P143),I143,"")</f>
        <v>1</v>
      </c>
      <c r="S143" s="227">
        <f t="shared" si="166"/>
        <v>1</v>
      </c>
      <c r="T143" s="227">
        <f t="shared" si="166"/>
        <v>1</v>
      </c>
      <c r="U143" s="227">
        <f t="shared" ref="U143:U145" si="167">AVERAGE(R143:T143)</f>
        <v>1</v>
      </c>
    </row>
    <row r="144" spans="1:31" s="35" customFormat="1" ht="14.25">
      <c r="A144" s="240"/>
      <c r="B144" s="240"/>
      <c r="C144" s="35" t="s">
        <v>274</v>
      </c>
      <c r="D144" s="36">
        <v>704.5</v>
      </c>
      <c r="E144" s="36">
        <v>874.5</v>
      </c>
      <c r="F144" s="36">
        <v>532.5</v>
      </c>
      <c r="G144" s="36">
        <v>703.83333333333337</v>
      </c>
      <c r="H144" s="36"/>
      <c r="I144" s="34">
        <f>D144/D143</f>
        <v>2.9111570247933884</v>
      </c>
      <c r="J144" s="34">
        <f>E144/E143</f>
        <v>2.5201729106628243</v>
      </c>
      <c r="K144" s="34">
        <f>F144/F143</f>
        <v>2.1602434077079109</v>
      </c>
      <c r="L144" s="34">
        <f t="shared" si="162"/>
        <v>2.5305244477213744</v>
      </c>
      <c r="M144" s="34"/>
      <c r="N144" s="34">
        <f t="shared" si="163"/>
        <v>0.37556381724109894</v>
      </c>
      <c r="O144" s="34">
        <f t="shared" si="164"/>
        <v>2.1549606304802755</v>
      </c>
      <c r="P144" s="34">
        <f t="shared" si="165"/>
        <v>2.9060882649624733</v>
      </c>
      <c r="Q144" s="35" t="str">
        <f>IF(AND(G144&gt;=$J144,G144&lt;=$K144),G144,"")</f>
        <v/>
      </c>
      <c r="R144" s="34" t="str">
        <f t="shared" si="166"/>
        <v/>
      </c>
      <c r="S144" s="34">
        <f t="shared" si="166"/>
        <v>2.5201729106628243</v>
      </c>
      <c r="T144" s="34">
        <f t="shared" si="166"/>
        <v>2.1602434077079109</v>
      </c>
      <c r="U144" s="34">
        <f t="shared" si="167"/>
        <v>2.3402081591853676</v>
      </c>
    </row>
    <row r="145" spans="1:31" s="28" customFormat="1" ht="14.25">
      <c r="A145" s="231"/>
      <c r="B145" s="231"/>
      <c r="C145" s="32" t="s">
        <v>275</v>
      </c>
      <c r="D145" s="33">
        <v>901</v>
      </c>
      <c r="E145" s="33">
        <v>1170</v>
      </c>
      <c r="F145" s="33">
        <v>873.5</v>
      </c>
      <c r="G145" s="33">
        <v>981.5</v>
      </c>
      <c r="H145" s="33"/>
      <c r="I145" s="31">
        <f>D145/D143</f>
        <v>3.7231404958677685</v>
      </c>
      <c r="J145" s="31">
        <f>E145/E143</f>
        <v>3.3717579250720462</v>
      </c>
      <c r="K145" s="31">
        <f>F145/F143</f>
        <v>3.5436105476673427</v>
      </c>
      <c r="L145" s="31">
        <f t="shared" si="162"/>
        <v>3.5461696562023861</v>
      </c>
      <c r="M145" s="31"/>
      <c r="N145" s="31">
        <f t="shared" si="163"/>
        <v>0.17570526327382258</v>
      </c>
      <c r="O145" s="31">
        <f t="shared" si="164"/>
        <v>3.3704643929285636</v>
      </c>
      <c r="P145" s="31">
        <f t="shared" si="165"/>
        <v>3.7218749194762086</v>
      </c>
      <c r="Q145" s="28" t="str">
        <f>IF(AND(G145&gt;=$J145,G145&lt;=$K145),G145,"")</f>
        <v/>
      </c>
      <c r="R145" s="227" t="str">
        <f t="shared" si="166"/>
        <v/>
      </c>
      <c r="S145" s="227">
        <f t="shared" si="166"/>
        <v>3.3717579250720462</v>
      </c>
      <c r="T145" s="227">
        <f t="shared" si="166"/>
        <v>3.5436105476673427</v>
      </c>
      <c r="U145" s="227">
        <f t="shared" si="167"/>
        <v>3.4576842363696945</v>
      </c>
    </row>
    <row r="146" spans="1:31" s="35" customFormat="1">
      <c r="A146" s="240"/>
      <c r="B146" s="240"/>
      <c r="C146" s="42" t="s">
        <v>277</v>
      </c>
      <c r="D146" s="252">
        <v>207</v>
      </c>
      <c r="E146" s="252">
        <v>331</v>
      </c>
      <c r="F146" s="252">
        <v>247.5</v>
      </c>
      <c r="G146" s="252">
        <v>261.83333333333331</v>
      </c>
      <c r="H146" s="36"/>
    </row>
    <row r="147" spans="1:31" s="237" customFormat="1" ht="16.5" customHeight="1">
      <c r="A147" s="235" t="s">
        <v>327</v>
      </c>
      <c r="B147" s="242" t="s">
        <v>328</v>
      </c>
      <c r="C147" s="237" t="s">
        <v>272</v>
      </c>
      <c r="D147" s="238">
        <v>267.5</v>
      </c>
      <c r="E147" s="238">
        <v>297</v>
      </c>
      <c r="F147" s="238">
        <v>295.5</v>
      </c>
      <c r="G147" s="238">
        <v>286.66666666666669</v>
      </c>
      <c r="H147" s="238"/>
      <c r="I147" s="239">
        <f>D147/D148</f>
        <v>0.67042606516290726</v>
      </c>
      <c r="J147" s="239">
        <f>E147/E148</f>
        <v>0.59045725646123259</v>
      </c>
      <c r="K147" s="239">
        <f>F147/F148</f>
        <v>0.70273483947681337</v>
      </c>
      <c r="L147" s="239">
        <f>AVERAGE(I147:K147)</f>
        <v>0.65453938703365111</v>
      </c>
      <c r="M147" s="239"/>
      <c r="N147" s="239">
        <f>STDEV(I147:K147)</f>
        <v>5.7800119536572749E-2</v>
      </c>
      <c r="O147" s="239">
        <f>L147-N147</f>
        <v>0.5967392674970784</v>
      </c>
      <c r="P147" s="239">
        <f>L147+N147</f>
        <v>0.71233950657022382</v>
      </c>
      <c r="Q147" s="237" t="str">
        <f>IF(AND(G147&gt;=$J147,G147&lt;=$K147),G147,"")</f>
        <v/>
      </c>
      <c r="R147" s="239">
        <f>IF(AND(I147&gt;=$O147,I147&lt;=$P147),I147,"")</f>
        <v>0.67042606516290726</v>
      </c>
      <c r="S147" s="239" t="str">
        <f>IF(AND(J147&gt;=$O147,J147&lt;=$P147),J147,"")</f>
        <v/>
      </c>
      <c r="T147" s="239">
        <f>IF(AND(K147&gt;=$O147,K147&lt;=$P147),K147,"")</f>
        <v>0.70273483947681337</v>
      </c>
      <c r="U147" s="239">
        <f>AVERAGE(R147:T147)</f>
        <v>0.68658045231986031</v>
      </c>
      <c r="W147" s="239">
        <f>L147</f>
        <v>0.65453938703365111</v>
      </c>
      <c r="X147" s="239">
        <f>L148</f>
        <v>1</v>
      </c>
      <c r="Y147" s="239">
        <f>L149</f>
        <v>2.0058749212620648</v>
      </c>
      <c r="Z147" s="239">
        <f>L150</f>
        <v>2.0626902600758199</v>
      </c>
      <c r="AB147" s="239">
        <f>U147</f>
        <v>0.68658045231986031</v>
      </c>
      <c r="AC147" s="239">
        <f>U148</f>
        <v>1</v>
      </c>
      <c r="AD147" s="239">
        <f>U149</f>
        <v>2.1027481726184245</v>
      </c>
      <c r="AE147" s="239">
        <f>U150</f>
        <v>2.1457595280447639</v>
      </c>
    </row>
    <row r="148" spans="1:31" s="28" customFormat="1" ht="14.25">
      <c r="A148" s="231"/>
      <c r="B148" s="231"/>
      <c r="C148" s="32" t="s">
        <v>273</v>
      </c>
      <c r="D148" s="33">
        <v>399</v>
      </c>
      <c r="E148" s="33">
        <v>503</v>
      </c>
      <c r="F148" s="33">
        <v>420.5</v>
      </c>
      <c r="G148" s="33">
        <v>440.83333333333331</v>
      </c>
      <c r="H148" s="33"/>
      <c r="I148" s="31">
        <f>D148/D148</f>
        <v>1</v>
      </c>
      <c r="J148" s="31">
        <f>E148/E148</f>
        <v>1</v>
      </c>
      <c r="K148" s="31">
        <f>F148/F148</f>
        <v>1</v>
      </c>
      <c r="L148" s="31">
        <f t="shared" ref="L148:L150" si="168">AVERAGE(I148:K148)</f>
        <v>1</v>
      </c>
      <c r="M148" s="31"/>
      <c r="N148" s="31">
        <f t="shared" ref="N148:N150" si="169">STDEV(I148:K148)</f>
        <v>0</v>
      </c>
      <c r="O148" s="31">
        <f t="shared" ref="O148:O150" si="170">L148-N148</f>
        <v>1</v>
      </c>
      <c r="P148" s="31">
        <f t="shared" ref="P148:P150" si="171">L148+N148</f>
        <v>1</v>
      </c>
      <c r="Q148" s="28" t="str">
        <f>IF(AND(G148&gt;=$J148,G148&lt;=$K148),G148,"")</f>
        <v/>
      </c>
      <c r="R148" s="227">
        <f t="shared" ref="R148:T150" si="172">IF(AND(I148&gt;=$O148,I148&lt;=$P148),I148,"")</f>
        <v>1</v>
      </c>
      <c r="S148" s="227">
        <f t="shared" si="172"/>
        <v>1</v>
      </c>
      <c r="T148" s="227">
        <f t="shared" si="172"/>
        <v>1</v>
      </c>
      <c r="U148" s="227">
        <f t="shared" ref="U148:U150" si="173">AVERAGE(R148:T148)</f>
        <v>1</v>
      </c>
    </row>
    <row r="149" spans="1:31" s="35" customFormat="1" ht="14.25">
      <c r="A149" s="240"/>
      <c r="B149" s="240"/>
      <c r="C149" s="35" t="s">
        <v>274</v>
      </c>
      <c r="D149" s="36">
        <v>820.5</v>
      </c>
      <c r="E149" s="36">
        <v>1081</v>
      </c>
      <c r="F149" s="36">
        <v>762</v>
      </c>
      <c r="G149" s="36">
        <v>887.83333333333337</v>
      </c>
      <c r="H149" s="36"/>
      <c r="I149" s="34">
        <f>D149/D148</f>
        <v>2.0563909774436091</v>
      </c>
      <c r="J149" s="34">
        <f>E149/E148</f>
        <v>2.1491053677932404</v>
      </c>
      <c r="K149" s="34">
        <f>F149/F148</f>
        <v>1.812128418549346</v>
      </c>
      <c r="L149" s="34">
        <f t="shared" si="168"/>
        <v>2.0058749212620648</v>
      </c>
      <c r="M149" s="34"/>
      <c r="N149" s="34">
        <f t="shared" si="169"/>
        <v>0.17407547222263453</v>
      </c>
      <c r="O149" s="34">
        <f t="shared" si="170"/>
        <v>1.8317994490394303</v>
      </c>
      <c r="P149" s="34">
        <f t="shared" si="171"/>
        <v>2.1799503934846993</v>
      </c>
      <c r="Q149" s="35" t="str">
        <f>IF(AND(G149&gt;=$J149,G149&lt;=$K149),G149,"")</f>
        <v/>
      </c>
      <c r="R149" s="34">
        <f t="shared" si="172"/>
        <v>2.0563909774436091</v>
      </c>
      <c r="S149" s="34">
        <f t="shared" si="172"/>
        <v>2.1491053677932404</v>
      </c>
      <c r="T149" s="34" t="str">
        <f t="shared" si="172"/>
        <v/>
      </c>
      <c r="U149" s="34">
        <f t="shared" si="173"/>
        <v>2.1027481726184245</v>
      </c>
    </row>
    <row r="150" spans="1:31" s="28" customFormat="1" ht="14.25">
      <c r="A150" s="231"/>
      <c r="B150" s="231"/>
      <c r="C150" s="32" t="s">
        <v>275</v>
      </c>
      <c r="D150" s="33">
        <v>881</v>
      </c>
      <c r="E150" s="33">
        <v>1048</v>
      </c>
      <c r="F150" s="33">
        <v>797.5</v>
      </c>
      <c r="G150" s="33">
        <v>908.83333333333337</v>
      </c>
      <c r="H150" s="33"/>
      <c r="I150" s="31">
        <f>D150/D148</f>
        <v>2.2080200501253131</v>
      </c>
      <c r="J150" s="31">
        <f>E150/E148</f>
        <v>2.0834990059642147</v>
      </c>
      <c r="K150" s="31">
        <f>F150/F148</f>
        <v>1.896551724137931</v>
      </c>
      <c r="L150" s="31">
        <f t="shared" si="168"/>
        <v>2.0626902600758199</v>
      </c>
      <c r="M150" s="31"/>
      <c r="N150" s="31">
        <f t="shared" si="169"/>
        <v>0.15677334739180437</v>
      </c>
      <c r="O150" s="31">
        <f t="shared" si="170"/>
        <v>1.9059169126840154</v>
      </c>
      <c r="P150" s="31">
        <f t="shared" si="171"/>
        <v>2.2194636074676244</v>
      </c>
      <c r="Q150" s="28" t="str">
        <f>IF(AND(G150&gt;=$J150,G150&lt;=$K150),G150,"")</f>
        <v/>
      </c>
      <c r="R150" s="227">
        <f t="shared" si="172"/>
        <v>2.2080200501253131</v>
      </c>
      <c r="S150" s="227">
        <f t="shared" si="172"/>
        <v>2.0834990059642147</v>
      </c>
      <c r="T150" s="227" t="str">
        <f t="shared" si="172"/>
        <v/>
      </c>
      <c r="U150" s="227">
        <f t="shared" si="173"/>
        <v>2.1457595280447639</v>
      </c>
    </row>
    <row r="151" spans="1:31" s="35" customFormat="1">
      <c r="A151" s="240"/>
      <c r="B151" s="240"/>
      <c r="C151" s="42" t="s">
        <v>277</v>
      </c>
      <c r="D151" s="252">
        <v>363.5</v>
      </c>
      <c r="E151" s="252">
        <v>506</v>
      </c>
      <c r="F151" s="252">
        <v>409</v>
      </c>
      <c r="G151" s="252">
        <v>426.16666666666669</v>
      </c>
      <c r="H151" s="36"/>
    </row>
  </sheetData>
  <mergeCells count="6">
    <mergeCell ref="A5:A6"/>
    <mergeCell ref="B5:B6"/>
    <mergeCell ref="AB5:AE5"/>
    <mergeCell ref="W5:Z5"/>
    <mergeCell ref="N5:P5"/>
    <mergeCell ref="A7:B1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Capped Values for Model</vt:lpstr>
      <vt:lpstr>Ratio Table</vt:lpstr>
      <vt:lpstr>what is Delaware</vt:lpstr>
      <vt:lpstr>Upper Division Weights</vt:lpstr>
      <vt:lpstr>By Level</vt:lpstr>
      <vt:lpstr>3-State Average</vt:lpstr>
      <vt:lpstr>OSU College Averages</vt:lpstr>
      <vt:lpstr>Delaware 2013 Data</vt:lpstr>
      <vt:lpstr>SHEEO Data</vt:lpstr>
      <vt:lpstr>Texas Data</vt:lpstr>
      <vt:lpstr>Research vs Comprehensive</vt:lpstr>
      <vt:lpstr>Sheet5</vt:lpstr>
    </vt:vector>
  </TitlesOfParts>
  <Company>KPKV3-V9R8X-QMTGH-YXTCG-8P6HM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COSINe SHB</dc:creator>
  <cp:lastModifiedBy>Karren</cp:lastModifiedBy>
  <dcterms:created xsi:type="dcterms:W3CDTF">2016-02-17T21:49:41Z</dcterms:created>
  <dcterms:modified xsi:type="dcterms:W3CDTF">2016-03-09T01:33:55Z</dcterms:modified>
</cp:coreProperties>
</file>