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168" windowWidth="15480" windowHeight="12504" activeTab="0"/>
  </bookViews>
  <sheets>
    <sheet name="Work-Study Time Card" sheetId="1" r:id="rId1"/>
  </sheets>
  <externalReferences>
    <externalReference r:id="rId4"/>
  </externalReferences>
  <definedNames>
    <definedName name="DAYINDX">#REF!</definedName>
    <definedName name="_xlnm.Print_Area" localSheetId="0">'Work-Study Time Card'!$A$1:$P$27</definedName>
    <definedName name="PRINT_AREA_MI">#REF!</definedName>
    <definedName name="Print_Area_WS">#REF!</definedName>
    <definedName name="student_worker">"student_worker"</definedName>
    <definedName name="temp_classified">"temp_classified"</definedName>
  </definedNames>
  <calcPr fullCalcOnLoad="1"/>
</workbook>
</file>

<file path=xl/comments1.xml><?xml version="1.0" encoding="utf-8"?>
<comments xmlns="http://schemas.openxmlformats.org/spreadsheetml/2006/main">
  <authors>
    <author>hallmi</author>
    <author>Mike Hall</author>
    <author>howell</author>
    <author>College of Forestry</author>
    <author>Christina Fierro</author>
  </authors>
  <commentList>
    <comment ref="D3" authorId="0">
      <text>
        <r>
          <rPr>
            <b/>
            <sz val="8"/>
            <rFont val="Tahoma"/>
            <family val="2"/>
          </rPr>
          <t xml:space="preserve">Insert Last Name
</t>
        </r>
      </text>
    </comment>
    <comment ref="I3" authorId="0">
      <text>
        <r>
          <rPr>
            <b/>
            <sz val="8"/>
            <rFont val="Tahoma"/>
            <family val="2"/>
          </rPr>
          <t>Insert First Name</t>
        </r>
      </text>
    </comment>
    <comment ref="N3" authorId="1">
      <text>
        <r>
          <rPr>
            <b/>
            <sz val="8"/>
            <rFont val="Tahoma"/>
            <family val="2"/>
          </rPr>
          <t>Insert University ID Number
Example:
111222333</t>
        </r>
      </text>
    </comment>
    <comment ref="D5" authorId="2">
      <text>
        <r>
          <rPr>
            <b/>
            <sz val="8"/>
            <rFont val="Tahoma"/>
            <family val="2"/>
          </rPr>
          <t xml:space="preserve">Select Employing Unit from drop down list
</t>
        </r>
        <r>
          <rPr>
            <sz val="8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2"/>
          </rPr>
          <t>Insert ending month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Example:  Jan</t>
        </r>
      </text>
    </comment>
    <comment ref="L6" authorId="3">
      <text>
        <r>
          <rPr>
            <b/>
            <sz val="8"/>
            <rFont val="Tahoma"/>
            <family val="2"/>
          </rPr>
          <t>Insert Current Year</t>
        </r>
        <r>
          <rPr>
            <sz val="8"/>
            <rFont val="Tahoma"/>
            <family val="2"/>
          </rPr>
          <t xml:space="preserve">
YYYY</t>
        </r>
      </text>
    </comment>
    <comment ref="O6" authorId="2">
      <text>
        <r>
          <rPr>
            <b/>
            <sz val="8"/>
            <rFont val="Tahoma"/>
            <family val="2"/>
          </rPr>
          <t>Insert Contact Phone Number
Example:  7371234</t>
        </r>
        <r>
          <rPr>
            <sz val="8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2"/>
          </rPr>
          <t>Insert pay rate</t>
        </r>
      </text>
    </comment>
    <comment ref="O18" authorId="0">
      <text>
        <r>
          <rPr>
            <b/>
            <sz val="8"/>
            <rFont val="Tahoma"/>
            <family val="2"/>
          </rPr>
          <t>Insert Index/
Activity Code
Example:
M2070N/FMED</t>
        </r>
        <r>
          <rPr>
            <sz val="8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2"/>
          </rPr>
          <t>Insert Supervisor's
Telephone number
Example:  7371234</t>
        </r>
      </text>
    </comment>
    <comment ref="L5" authorId="4">
      <text>
        <r>
          <rPr>
            <b/>
            <sz val="8"/>
            <rFont val="Tahoma"/>
            <family val="2"/>
          </rPr>
          <t>Insert Supervisor Name</t>
        </r>
      </text>
    </comment>
  </commentList>
</comments>
</file>

<file path=xl/sharedStrings.xml><?xml version="1.0" encoding="utf-8"?>
<sst xmlns="http://schemas.openxmlformats.org/spreadsheetml/2006/main" count="86" uniqueCount="77">
  <si>
    <t xml:space="preserve"> Hourly Rate: </t>
  </si>
  <si>
    <t>Gross Pay:</t>
  </si>
  <si>
    <t xml:space="preserve">Total Hours: </t>
  </si>
  <si>
    <t>FILL OUT COMPLETELY</t>
  </si>
  <si>
    <t>Phone:</t>
  </si>
  <si>
    <t>I certify that the above listed hours are correct and that the work was performed in a satisfactory manner.</t>
  </si>
  <si>
    <t>3.  Direct any questions regarding student time certificates to OSU Payroll Office.</t>
  </si>
  <si>
    <r>
      <t xml:space="preserve">Federal Index: </t>
    </r>
    <r>
      <rPr>
        <b/>
        <sz val="10"/>
        <rFont val="Arial"/>
        <family val="2"/>
      </rPr>
      <t>ED019</t>
    </r>
    <r>
      <rPr>
        <b/>
        <sz val="9"/>
        <rFont val="Arial"/>
        <family val="2"/>
      </rPr>
      <t xml:space="preserve"> </t>
    </r>
  </si>
  <si>
    <r>
      <t>Telephone #:</t>
    </r>
    <r>
      <rPr>
        <sz val="10"/>
        <rFont val="Arial"/>
        <family val="2"/>
      </rPr>
      <t xml:space="preserve"> </t>
    </r>
  </si>
  <si>
    <t xml:space="preserve"> </t>
  </si>
  <si>
    <t>DO NOT DELETE</t>
  </si>
  <si>
    <t xml:space="preserve">Current </t>
  </si>
  <si>
    <t>Emp</t>
  </si>
  <si>
    <t>Previous</t>
  </si>
  <si>
    <t>jan</t>
  </si>
  <si>
    <t>JANUARY</t>
  </si>
  <si>
    <t>feb</t>
  </si>
  <si>
    <t>FEBRUARY</t>
  </si>
  <si>
    <t>mar</t>
  </si>
  <si>
    <t>MARCH</t>
  </si>
  <si>
    <t>apr</t>
  </si>
  <si>
    <t>APRIL</t>
  </si>
  <si>
    <t>Sunday</t>
  </si>
  <si>
    <t>Monday</t>
  </si>
  <si>
    <t>Tuesday</t>
  </si>
  <si>
    <t>Wednesday</t>
  </si>
  <si>
    <t>Thursday</t>
  </si>
  <si>
    <t>Friday</t>
  </si>
  <si>
    <t>Saturday</t>
  </si>
  <si>
    <t>Wkly Total</t>
  </si>
  <si>
    <t>may</t>
  </si>
  <si>
    <t>MAY</t>
  </si>
  <si>
    <t>jun</t>
  </si>
  <si>
    <t>JUNE</t>
  </si>
  <si>
    <t>jul</t>
  </si>
  <si>
    <t>JULY</t>
  </si>
  <si>
    <t>aug</t>
  </si>
  <si>
    <t>AUGUST</t>
  </si>
  <si>
    <t>sep</t>
  </si>
  <si>
    <t>SEPTEMBER</t>
  </si>
  <si>
    <t>oct</t>
  </si>
  <si>
    <t>OCTOBER</t>
  </si>
  <si>
    <t>nov</t>
  </si>
  <si>
    <t>NOVEMBER</t>
  </si>
  <si>
    <t>dec</t>
  </si>
  <si>
    <t>DECEMBER</t>
  </si>
  <si>
    <t>Sheet has Tools | Options |Transition | Transition Formula evaluation turned on</t>
  </si>
  <si>
    <t>Employee's Full
Legal Name:</t>
  </si>
  <si>
    <r>
      <t>PAY PERIOD: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from  </t>
    </r>
  </si>
  <si>
    <t>Through</t>
  </si>
  <si>
    <t>15,</t>
  </si>
  <si>
    <t>Month       Year                                                   Month                     Year</t>
  </si>
  <si>
    <r>
      <t>Univ
ID:</t>
    </r>
    <r>
      <rPr>
        <sz val="8"/>
        <rFont val="Arial"/>
        <family val="2"/>
      </rPr>
      <t xml:space="preserve">    </t>
    </r>
  </si>
  <si>
    <t>Last Name</t>
  </si>
  <si>
    <t>First Name</t>
  </si>
  <si>
    <t>Forest Ecosystems &amp; Society</t>
  </si>
  <si>
    <t>Forest Engineering, Resources &amp; Mgmt</t>
  </si>
  <si>
    <t>Wood Science &amp; Engineering</t>
  </si>
  <si>
    <t>Balance:
________________</t>
  </si>
  <si>
    <t>Student Signature:</t>
  </si>
  <si>
    <r>
      <t>Supervisor Signature:</t>
    </r>
    <r>
      <rPr>
        <sz val="10"/>
        <rFont val="Arial"/>
        <family val="2"/>
      </rPr>
      <t xml:space="preserve">  </t>
    </r>
  </si>
  <si>
    <t>Date:</t>
  </si>
  <si>
    <t>Supervisor Name:</t>
  </si>
  <si>
    <t xml:space="preserve">  FEDERAL WORK-STUDY PROGRAM
TIME CERTIFICATE</t>
  </si>
  <si>
    <t>1.  All time certificates must be in the Payroll Office no later than five o'clock on the day PYAHOUR time entry opens.</t>
  </si>
  <si>
    <t>2.  Work-Study students may be employed a maximum of 20 hours per week during their enrollment.  Work-Study students will be allowed to work up
     to 40 hours per week during vacation periods  (Winter, Spring, and Summer vacations).</t>
  </si>
  <si>
    <t>College Forests</t>
  </si>
  <si>
    <t>Forestry Administration</t>
  </si>
  <si>
    <t>Forestry, Oceanic &amp; Atmospheric Business Center</t>
  </si>
  <si>
    <t>CEOAS</t>
  </si>
  <si>
    <t>CEOAS - Ship Operations</t>
  </si>
  <si>
    <t>CEOAS - Geosciences</t>
  </si>
  <si>
    <t>CEOAS - Environmental Sciences</t>
  </si>
  <si>
    <t>Forestry Extension</t>
  </si>
  <si>
    <t>Unit Index/Activity:</t>
  </si>
  <si>
    <t>Employing Unit:</t>
  </si>
  <si>
    <t>Feb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</si>
</sst>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-##\-####"/>
    <numFmt numFmtId="166" formatCode="\(###\)\-\ ###\-####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m"/>
    <numFmt numFmtId="175" formatCode="000\-00\-0000"/>
    <numFmt numFmtId="176" formatCode="000\ \ \-\ \ 00\ \ \-\ \ 0000"/>
    <numFmt numFmtId="177" formatCode="mmmm"/>
    <numFmt numFmtId="178" formatCode="[&lt;=9999999]###\-####;\(###\)\ ###\-####"/>
    <numFmt numFmtId="179" formatCode="mm/dd/yy_)"/>
    <numFmt numFmtId="180" formatCode="mmmm\ d\,\ yyyy"/>
    <numFmt numFmtId="181" formatCode="mmm"/>
    <numFmt numFmtId="182" formatCode="0_);\(0\)"/>
    <numFmt numFmtId="183" formatCode="yyyy"/>
    <numFmt numFmtId="184" formatCode="mmm\ dd\,\ yyyy"/>
    <numFmt numFmtId="185" formatCode="000\ \ \-\ \ 000\ \ \-\ \ 000"/>
    <numFmt numFmtId="186" formatCode="###\-###\-###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0"/>
      <name val="Helv"/>
      <family val="0"/>
    </font>
    <font>
      <b/>
      <sz val="18"/>
      <name val="Helv"/>
      <family val="0"/>
    </font>
    <font>
      <b/>
      <sz val="10"/>
      <name val="Helv"/>
      <family val="0"/>
    </font>
    <font>
      <sz val="8"/>
      <name val="Helv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left"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37" fontId="17" fillId="33" borderId="0" xfId="57" applyFill="1">
      <alignment/>
      <protection/>
    </xf>
    <xf numFmtId="37" fontId="18" fillId="33" borderId="0" xfId="57" applyFont="1" applyFill="1">
      <alignment/>
      <protection/>
    </xf>
    <xf numFmtId="37" fontId="17" fillId="33" borderId="0" xfId="57" applyFill="1" applyProtection="1">
      <alignment/>
      <protection locked="0"/>
    </xf>
    <xf numFmtId="37" fontId="17" fillId="0" borderId="0" xfId="57" applyBorder="1">
      <alignment/>
      <protection/>
    </xf>
    <xf numFmtId="37" fontId="0" fillId="0" borderId="0" xfId="0" applyNumberFormat="1" applyAlignment="1">
      <alignment/>
    </xf>
    <xf numFmtId="2" fontId="13" fillId="0" borderId="12" xfId="57" applyNumberFormat="1" applyFont="1" applyBorder="1" applyProtection="1">
      <alignment/>
      <protection locked="0"/>
    </xf>
    <xf numFmtId="2" fontId="13" fillId="0" borderId="13" xfId="57" applyNumberFormat="1" applyFont="1" applyBorder="1" applyProtection="1">
      <alignment/>
      <protection locked="0"/>
    </xf>
    <xf numFmtId="37" fontId="20" fillId="0" borderId="0" xfId="57" applyFont="1" applyBorder="1">
      <alignment/>
      <protection/>
    </xf>
    <xf numFmtId="14" fontId="0" fillId="0" borderId="0" xfId="0" applyNumberFormat="1" applyAlignment="1">
      <alignment/>
    </xf>
    <xf numFmtId="0" fontId="0" fillId="0" borderId="14" xfId="0" applyBorder="1" applyAlignment="1">
      <alignment/>
    </xf>
    <xf numFmtId="0" fontId="14" fillId="0" borderId="14" xfId="0" applyFont="1" applyBorder="1" applyAlignment="1">
      <alignment horizontal="right"/>
    </xf>
    <xf numFmtId="2" fontId="1" fillId="0" borderId="15" xfId="57" applyNumberFormat="1" applyFont="1" applyBorder="1" applyProtection="1">
      <alignment/>
      <protection/>
    </xf>
    <xf numFmtId="0" fontId="13" fillId="0" borderId="0" xfId="0" applyFont="1" applyAlignment="1">
      <alignment horizontal="right" wrapText="1"/>
    </xf>
    <xf numFmtId="0" fontId="1" fillId="0" borderId="11" xfId="0" applyFont="1" applyBorder="1" applyAlignment="1" applyProtection="1" quotePrefix="1">
      <alignment horizontal="center"/>
      <protection/>
    </xf>
    <xf numFmtId="37" fontId="19" fillId="34" borderId="16" xfId="57" applyFont="1" applyFill="1" applyBorder="1" applyAlignment="1">
      <alignment horizontal="center"/>
      <protection/>
    </xf>
    <xf numFmtId="37" fontId="19" fillId="35" borderId="16" xfId="57" applyFont="1" applyFill="1" applyBorder="1" applyAlignment="1">
      <alignment horizontal="center"/>
      <protection/>
    </xf>
    <xf numFmtId="0" fontId="21" fillId="0" borderId="17" xfId="57" applyNumberFormat="1" applyFont="1" applyBorder="1" applyAlignment="1">
      <alignment horizontal="right" vertical="top"/>
      <protection/>
    </xf>
    <xf numFmtId="37" fontId="21" fillId="0" borderId="18" xfId="57" applyFont="1" applyBorder="1" applyAlignment="1">
      <alignment vertical="top"/>
      <protection/>
    </xf>
    <xf numFmtId="0" fontId="21" fillId="0" borderId="17" xfId="57" applyNumberFormat="1" applyFont="1" applyBorder="1" applyAlignment="1">
      <alignment vertical="top"/>
      <protection/>
    </xf>
    <xf numFmtId="37" fontId="21" fillId="0" borderId="19" xfId="57" applyFont="1" applyBorder="1" applyAlignment="1">
      <alignment vertical="top"/>
      <protection/>
    </xf>
    <xf numFmtId="37" fontId="21" fillId="0" borderId="17" xfId="57" applyFont="1" applyBorder="1" applyAlignment="1">
      <alignment vertical="top"/>
      <protection/>
    </xf>
    <xf numFmtId="37" fontId="21" fillId="0" borderId="13" xfId="57" applyFont="1" applyBorder="1" applyAlignment="1">
      <alignment vertical="top"/>
      <protection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17" fillId="33" borderId="0" xfId="57" applyFill="1" applyAlignment="1">
      <alignment/>
      <protection/>
    </xf>
    <xf numFmtId="0" fontId="0" fillId="0" borderId="20" xfId="0" applyBorder="1" applyAlignment="1" applyProtection="1">
      <alignment/>
      <protection locked="0"/>
    </xf>
    <xf numFmtId="0" fontId="14" fillId="0" borderId="0" xfId="0" applyFont="1" applyAlignment="1">
      <alignment horizontal="right" wrapText="1"/>
    </xf>
    <xf numFmtId="178" fontId="1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78" fontId="14" fillId="0" borderId="1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 wrapText="1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186" fontId="1" fillId="0" borderId="1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left" wrapText="1"/>
    </xf>
    <xf numFmtId="178" fontId="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67" fontId="10" fillId="0" borderId="20" xfId="0" applyNumberFormat="1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37" fontId="19" fillId="35" borderId="21" xfId="57" applyFont="1" applyFill="1" applyBorder="1" applyAlignment="1">
      <alignment horizontal="center"/>
      <protection/>
    </xf>
    <xf numFmtId="37" fontId="19" fillId="35" borderId="22" xfId="57" applyFont="1" applyFill="1" applyBorder="1" applyAlignment="1">
      <alignment horizontal="center"/>
      <protection/>
    </xf>
    <xf numFmtId="0" fontId="14" fillId="0" borderId="14" xfId="0" applyFont="1" applyBorder="1" applyAlignment="1">
      <alignment horizontal="left"/>
    </xf>
    <xf numFmtId="167" fontId="10" fillId="0" borderId="20" xfId="0" applyNumberFormat="1" applyFont="1" applyBorder="1" applyAlignment="1" applyProtection="1">
      <alignment horizontal="left"/>
      <protection locked="0"/>
    </xf>
    <xf numFmtId="2" fontId="1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178" fontId="14" fillId="0" borderId="0" xfId="0" applyNumberFormat="1" applyFont="1" applyBorder="1" applyAlignment="1" applyProtection="1">
      <alignment horizontal="center"/>
      <protection locked="0"/>
    </xf>
    <xf numFmtId="178" fontId="1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11" xfId="0" applyBorder="1" applyAlignment="1">
      <alignment horizontal="center"/>
    </xf>
    <xf numFmtId="37" fontId="19" fillId="34" borderId="21" xfId="57" applyFont="1" applyFill="1" applyBorder="1" applyAlignment="1">
      <alignment horizontal="center"/>
      <protection/>
    </xf>
    <xf numFmtId="37" fontId="19" fillId="34" borderId="22" xfId="57" applyFont="1" applyFill="1" applyBorder="1" applyAlignment="1">
      <alignment horizontal="center"/>
      <protection/>
    </xf>
    <xf numFmtId="37" fontId="19" fillId="34" borderId="23" xfId="57" applyFont="1" applyFill="1" applyBorder="1" applyAlignment="1">
      <alignment horizontal="center"/>
      <protection/>
    </xf>
    <xf numFmtId="180" fontId="14" fillId="0" borderId="24" xfId="0" applyNumberFormat="1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0" fillId="34" borderId="0" xfId="0" applyFont="1" applyFill="1" applyAlignment="1">
      <alignment horizontal="center" vertical="center" textRotation="255"/>
    </xf>
    <xf numFmtId="0" fontId="10" fillId="35" borderId="0" xfId="0" applyFont="1" applyFill="1" applyAlignment="1">
      <alignment horizontal="center" vertical="center" textRotation="255"/>
    </xf>
    <xf numFmtId="184" fontId="1" fillId="0" borderId="24" xfId="0" applyNumberFormat="1" applyFont="1" applyBorder="1" applyAlignment="1">
      <alignment horizontal="center"/>
    </xf>
    <xf numFmtId="184" fontId="0" fillId="0" borderId="24" xfId="0" applyNumberFormat="1" applyBorder="1" applyAlignment="1">
      <alignment/>
    </xf>
    <xf numFmtId="181" fontId="1" fillId="0" borderId="11" xfId="0" applyNumberFormat="1" applyFont="1" applyBorder="1" applyAlignment="1" applyProtection="1">
      <alignment horizontal="right"/>
      <protection locked="0"/>
    </xf>
    <xf numFmtId="181" fontId="0" fillId="0" borderId="11" xfId="0" applyNumberForma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endar_timesheet_v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b/>
        <i/>
        <color indexed="10"/>
      </font>
    </dxf>
    <dxf>
      <font>
        <b/>
        <i/>
        <color indexed="10"/>
      </font>
    </dxf>
    <dxf>
      <font>
        <color indexed="1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xus\home\howell\EXCEL\calendar_timesheet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urly Time C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BD44"/>
  <sheetViews>
    <sheetView showGridLines="0" tabSelected="1" zoomScalePageLayoutView="0" workbookViewId="0" topLeftCell="A1">
      <selection activeCell="D3" sqref="D3:G3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7.140625" style="0" customWidth="1"/>
    <col min="4" max="4" width="5.140625" style="0" customWidth="1"/>
    <col min="5" max="5" width="7.140625" style="0" customWidth="1"/>
    <col min="6" max="6" width="5.8515625" style="0" customWidth="1"/>
    <col min="7" max="7" width="7.140625" style="0" customWidth="1"/>
    <col min="8" max="8" width="5.140625" style="0" customWidth="1"/>
    <col min="9" max="9" width="7.140625" style="0" customWidth="1"/>
    <col min="10" max="10" width="5.140625" style="0" customWidth="1"/>
    <col min="11" max="11" width="7.140625" style="0" customWidth="1"/>
    <col min="12" max="12" width="5.140625" style="0" customWidth="1"/>
    <col min="13" max="13" width="7.140625" style="0" customWidth="1"/>
    <col min="14" max="14" width="6.8515625" style="0" customWidth="1"/>
    <col min="15" max="15" width="5.421875" style="0" customWidth="1"/>
    <col min="16" max="16" width="11.57421875" style="0" customWidth="1"/>
    <col min="53" max="56" width="0" style="0" hidden="1" customWidth="1"/>
  </cols>
  <sheetData>
    <row r="1" spans="1:56" ht="27" customHeight="1">
      <c r="A1" s="53" t="s">
        <v>3</v>
      </c>
      <c r="B1" s="53"/>
      <c r="C1" s="53"/>
      <c r="D1" s="51" t="s">
        <v>63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8"/>
      <c r="P1" s="59"/>
      <c r="BA1" s="13"/>
      <c r="BB1" s="14" t="s">
        <v>10</v>
      </c>
      <c r="BC1" s="13"/>
      <c r="BD1" s="13"/>
    </row>
    <row r="2" spans="9:56" ht="3.75" customHeight="1" hidden="1">
      <c r="I2" s="6"/>
      <c r="J2" s="6"/>
      <c r="K2" s="6"/>
      <c r="M2" s="6"/>
      <c r="N2" s="6"/>
      <c r="O2" s="43" t="s">
        <v>58</v>
      </c>
      <c r="P2" s="6"/>
      <c r="BA2" s="13" t="s">
        <v>11</v>
      </c>
      <c r="BB2" s="14"/>
      <c r="BC2" s="13" t="s">
        <v>12</v>
      </c>
      <c r="BD2" s="15">
        <v>2</v>
      </c>
    </row>
    <row r="3" spans="1:56" ht="25.5" customHeight="1">
      <c r="A3" s="47" t="s">
        <v>47</v>
      </c>
      <c r="B3" s="47"/>
      <c r="C3" s="47"/>
      <c r="D3" s="48"/>
      <c r="E3" s="49"/>
      <c r="F3" s="49"/>
      <c r="G3" s="49"/>
      <c r="H3" s="8"/>
      <c r="I3" s="48"/>
      <c r="J3" s="49"/>
      <c r="K3" s="49"/>
      <c r="L3" s="49"/>
      <c r="M3" s="25" t="s">
        <v>52</v>
      </c>
      <c r="N3" s="50"/>
      <c r="O3" s="50"/>
      <c r="P3" s="50"/>
      <c r="BA3" s="13">
        <f>DATE(L6,BA4,1)</f>
        <v>41306</v>
      </c>
      <c r="BB3" s="13"/>
      <c r="BC3" s="13" t="s">
        <v>13</v>
      </c>
      <c r="BD3" s="13"/>
    </row>
    <row r="4" spans="4:56" s="37" customFormat="1" ht="13.5" customHeight="1">
      <c r="D4" s="35"/>
      <c r="E4" s="57" t="s">
        <v>53</v>
      </c>
      <c r="F4" s="57"/>
      <c r="G4" s="36"/>
      <c r="H4" s="7"/>
      <c r="I4" s="57" t="s">
        <v>54</v>
      </c>
      <c r="J4" s="57"/>
      <c r="K4" s="57"/>
      <c r="L4" s="36"/>
      <c r="M4" s="38"/>
      <c r="N4" s="38"/>
      <c r="O4" s="38"/>
      <c r="BA4" s="39">
        <f>VLOOKUP(LEFT(LOWER(I6),3),$BA$5:$BB$16,2,FALSE)</f>
        <v>2</v>
      </c>
      <c r="BB4" s="39"/>
      <c r="BC4" s="39">
        <f>IF(BA4=1,12,BA4-1)</f>
        <v>1</v>
      </c>
      <c r="BD4" s="39"/>
    </row>
    <row r="5" spans="1:56" ht="23.25" customHeight="1">
      <c r="A5" s="47" t="s">
        <v>75</v>
      </c>
      <c r="B5" s="47"/>
      <c r="C5" s="47"/>
      <c r="D5" s="56"/>
      <c r="E5" s="56"/>
      <c r="F5" s="56"/>
      <c r="G5" s="56"/>
      <c r="H5" s="56"/>
      <c r="I5" s="56"/>
      <c r="J5" s="47" t="s">
        <v>62</v>
      </c>
      <c r="K5" s="47"/>
      <c r="L5" s="48"/>
      <c r="M5" s="49"/>
      <c r="N5" s="49"/>
      <c r="O5" s="49"/>
      <c r="P5" s="49"/>
      <c r="BA5" s="13" t="s">
        <v>14</v>
      </c>
      <c r="BB5" s="13">
        <v>1</v>
      </c>
      <c r="BC5" s="13" t="s">
        <v>15</v>
      </c>
      <c r="BD5" s="13"/>
    </row>
    <row r="6" spans="3:56" ht="20.25" customHeight="1">
      <c r="C6" s="11" t="s">
        <v>48</v>
      </c>
      <c r="D6" s="84">
        <f>DATE(IF(BC4=12,L6-1,L6),BC4,16)</f>
        <v>41290</v>
      </c>
      <c r="E6" s="85"/>
      <c r="F6" s="85"/>
      <c r="G6" s="80" t="s">
        <v>49</v>
      </c>
      <c r="H6" s="81"/>
      <c r="I6" s="86" t="s">
        <v>76</v>
      </c>
      <c r="J6" s="87"/>
      <c r="K6" s="26" t="s">
        <v>50</v>
      </c>
      <c r="L6" s="10">
        <v>2013</v>
      </c>
      <c r="M6" s="3"/>
      <c r="N6" s="11" t="s">
        <v>4</v>
      </c>
      <c r="O6" s="54"/>
      <c r="P6" s="55"/>
      <c r="BA6" s="13" t="s">
        <v>16</v>
      </c>
      <c r="BB6" s="13">
        <v>2</v>
      </c>
      <c r="BC6" s="13" t="s">
        <v>17</v>
      </c>
      <c r="BD6" s="13"/>
    </row>
    <row r="7" spans="5:56" ht="13.5" customHeight="1">
      <c r="E7" s="12" t="s">
        <v>51</v>
      </c>
      <c r="G7" s="12"/>
      <c r="H7" s="12"/>
      <c r="I7" s="4"/>
      <c r="J7" s="4"/>
      <c r="K7" s="4"/>
      <c r="L7" s="4"/>
      <c r="M7" s="12"/>
      <c r="N7" s="1"/>
      <c r="O7" s="1"/>
      <c r="P7" s="2"/>
      <c r="BA7" s="13" t="s">
        <v>18</v>
      </c>
      <c r="BB7" s="13">
        <v>3</v>
      </c>
      <c r="BC7" s="13" t="s">
        <v>19</v>
      </c>
      <c r="BD7" s="13"/>
    </row>
    <row r="8" spans="1:56" ht="13.5" customHeight="1" thickBot="1">
      <c r="A8" s="82" t="str">
        <f>LEFT(VLOOKUP(LEFT(LOWER(TEXT(D6,"mmm-dd-yyyy")),3),$BA$5:$BC$16,3),3)</f>
        <v>JAN</v>
      </c>
      <c r="B8" s="77" t="s">
        <v>22</v>
      </c>
      <c r="C8" s="78"/>
      <c r="D8" s="77" t="s">
        <v>23</v>
      </c>
      <c r="E8" s="78"/>
      <c r="F8" s="77" t="s">
        <v>24</v>
      </c>
      <c r="G8" s="78"/>
      <c r="H8" s="77" t="s">
        <v>25</v>
      </c>
      <c r="I8" s="78"/>
      <c r="J8" s="77" t="s">
        <v>26</v>
      </c>
      <c r="K8" s="78"/>
      <c r="L8" s="77" t="s">
        <v>27</v>
      </c>
      <c r="M8" s="78"/>
      <c r="N8" s="79" t="s">
        <v>28</v>
      </c>
      <c r="O8" s="77"/>
      <c r="P8" s="27" t="s">
        <v>29</v>
      </c>
      <c r="BA8" s="13" t="s">
        <v>20</v>
      </c>
      <c r="BB8" s="13">
        <v>4</v>
      </c>
      <c r="BC8" s="13" t="s">
        <v>21</v>
      </c>
      <c r="BD8" s="13"/>
    </row>
    <row r="9" spans="1:56" ht="13.5" customHeight="1" thickBot="1" thickTop="1">
      <c r="A9" s="82"/>
      <c r="B9" s="19"/>
      <c r="C9" s="29">
        <f>IF(WEEKDAY($D$6)=1,16,"")</f>
      </c>
      <c r="D9" s="19"/>
      <c r="E9" s="31">
        <f>IF(WEEKDAY($D$6)=2,16,IF(C9&gt;0,C9+1,""))</f>
      </c>
      <c r="F9" s="19"/>
      <c r="G9" s="33">
        <f>IF(WEEKDAY($D$6)=3,16,IF(E9&gt;0,E9+1,""))</f>
      </c>
      <c r="H9" s="19"/>
      <c r="I9" s="33">
        <f>IF(WEEKDAY($D$6)=4,16,IF(G9&gt;0,G9+1,""))</f>
        <v>16</v>
      </c>
      <c r="J9" s="19"/>
      <c r="K9" s="33">
        <f>IF(WEEKDAY($D$6)=5,16,IF(I9&gt;0,I9+1,""))</f>
        <v>17</v>
      </c>
      <c r="L9" s="19"/>
      <c r="M9" s="33">
        <f>IF(WEEKDAY($D$6)=6,16,IF(K9&gt;0,K9+1,""))</f>
        <v>18</v>
      </c>
      <c r="N9" s="18"/>
      <c r="O9" s="33">
        <f>IF(WEEKDAY($D$6)=7,16,IF(M9&gt;0,M9+1,""))</f>
        <v>19</v>
      </c>
      <c r="P9" s="24">
        <f>SUM(B9,D9,F9,H9,J9,L9,N9)</f>
        <v>0</v>
      </c>
      <c r="BA9" s="13" t="s">
        <v>30</v>
      </c>
      <c r="BB9" s="13">
        <v>5</v>
      </c>
      <c r="BC9" s="13" t="s">
        <v>31</v>
      </c>
      <c r="BD9" s="13"/>
    </row>
    <row r="10" spans="1:56" ht="13.5" customHeight="1" thickBot="1" thickTop="1">
      <c r="A10" s="82"/>
      <c r="B10" s="19"/>
      <c r="C10" s="30">
        <f>O9+1</f>
        <v>20</v>
      </c>
      <c r="D10" s="19"/>
      <c r="E10" s="30">
        <f>C10+1</f>
        <v>21</v>
      </c>
      <c r="F10" s="19"/>
      <c r="G10" s="30">
        <f>E10+1</f>
        <v>22</v>
      </c>
      <c r="H10" s="19"/>
      <c r="I10" s="30">
        <f>G10+1</f>
        <v>23</v>
      </c>
      <c r="J10" s="19"/>
      <c r="K10" s="30">
        <f>I10+1</f>
        <v>24</v>
      </c>
      <c r="L10" s="19"/>
      <c r="M10" s="30">
        <f>K10+1</f>
        <v>25</v>
      </c>
      <c r="N10" s="19"/>
      <c r="O10" s="30">
        <f>M10+1</f>
        <v>26</v>
      </c>
      <c r="P10" s="24">
        <f>SUM(B10,D10,F10,H10,J10,L10,N10)</f>
        <v>0</v>
      </c>
      <c r="BA10" s="13" t="s">
        <v>32</v>
      </c>
      <c r="BB10" s="13">
        <v>6</v>
      </c>
      <c r="BC10" s="13" t="s">
        <v>33</v>
      </c>
      <c r="BD10" s="13"/>
    </row>
    <row r="11" spans="1:56" ht="13.5" customHeight="1" thickBot="1" thickTop="1">
      <c r="A11" s="82"/>
      <c r="B11" s="19"/>
      <c r="C11" s="30">
        <f>O10+1</f>
        <v>27</v>
      </c>
      <c r="D11" s="19"/>
      <c r="E11" s="30">
        <f>C11+1</f>
        <v>28</v>
      </c>
      <c r="F11" s="19"/>
      <c r="G11" s="30">
        <f>E11+1</f>
        <v>29</v>
      </c>
      <c r="H11" s="19"/>
      <c r="I11" s="30">
        <f>G11+1</f>
        <v>30</v>
      </c>
      <c r="J11" s="19"/>
      <c r="K11" s="30">
        <f>I11+1</f>
        <v>31</v>
      </c>
      <c r="L11" s="19"/>
      <c r="M11" s="30">
        <f>K11+1</f>
        <v>32</v>
      </c>
      <c r="N11" s="19"/>
      <c r="O11" s="30">
        <f>M11+1</f>
        <v>33</v>
      </c>
      <c r="P11" s="24" t="str">
        <f>IF(ISERROR(DATE($L$6,$BC$4,O11))," See Below",SUM(B11,D11,F11,H11,J11,L11,N11))</f>
        <v> See Below</v>
      </c>
      <c r="BA11" s="13" t="s">
        <v>34</v>
      </c>
      <c r="BB11" s="13">
        <v>7</v>
      </c>
      <c r="BC11" s="13" t="s">
        <v>35</v>
      </c>
      <c r="BD11" s="13"/>
    </row>
    <row r="12" spans="1:56" ht="13.5" customHeight="1" thickTop="1">
      <c r="A12" s="82"/>
      <c r="B12" s="19"/>
      <c r="C12" s="30">
        <f>O11+1</f>
        <v>34</v>
      </c>
      <c r="D12" s="20"/>
      <c r="E12" s="16"/>
      <c r="F12" s="20"/>
      <c r="G12" s="16"/>
      <c r="H12" s="20"/>
      <c r="I12" s="16"/>
      <c r="J12" s="20"/>
      <c r="K12" s="16"/>
      <c r="L12" s="20"/>
      <c r="M12" s="16"/>
      <c r="N12" s="20"/>
      <c r="O12" s="16"/>
      <c r="P12" s="24">
        <f>IF(ISERROR(DATE($L$6,$BC$4,C12)),""," See Below")</f>
      </c>
      <c r="BA12" s="13" t="s">
        <v>36</v>
      </c>
      <c r="BB12" s="13">
        <v>8</v>
      </c>
      <c r="BC12" s="13" t="s">
        <v>37</v>
      </c>
      <c r="BD12" s="13"/>
    </row>
    <row r="13" spans="1:56" ht="13.5" customHeight="1" thickBot="1">
      <c r="A13" s="83" t="str">
        <f>LEFT(VLOOKUP(LEFT(LOWER(TEXT(I6,"mmm-dd-yyyy")),3),$BA$5:$BC$16,3),3)</f>
        <v>FEB</v>
      </c>
      <c r="B13" s="63" t="s">
        <v>22</v>
      </c>
      <c r="C13" s="64"/>
      <c r="D13" s="63" t="s">
        <v>23</v>
      </c>
      <c r="E13" s="64"/>
      <c r="F13" s="63" t="s">
        <v>24</v>
      </c>
      <c r="G13" s="64"/>
      <c r="H13" s="63" t="s">
        <v>25</v>
      </c>
      <c r="I13" s="64"/>
      <c r="J13" s="63" t="s">
        <v>26</v>
      </c>
      <c r="K13" s="64"/>
      <c r="L13" s="63" t="s">
        <v>27</v>
      </c>
      <c r="M13" s="64"/>
      <c r="N13" s="63" t="s">
        <v>28</v>
      </c>
      <c r="O13" s="63"/>
      <c r="P13" s="28" t="s">
        <v>29</v>
      </c>
      <c r="BA13" s="13" t="s">
        <v>38</v>
      </c>
      <c r="BB13" s="13">
        <v>9</v>
      </c>
      <c r="BC13" s="13" t="s">
        <v>39</v>
      </c>
      <c r="BD13" s="13"/>
    </row>
    <row r="14" spans="1:56" ht="13.5" customHeight="1" thickBot="1" thickTop="1">
      <c r="A14" s="83"/>
      <c r="B14" s="19"/>
      <c r="C14" s="31">
        <f>IF(WEEKDAY($BA$3)=1,1,"")</f>
      </c>
      <c r="D14" s="19"/>
      <c r="E14" s="31">
        <f>IF(WEEKDAY($BA$3)=2,1,IF(C14&gt;0,C14+1,""))</f>
      </c>
      <c r="F14" s="19"/>
      <c r="G14" s="31">
        <f>IF(WEEKDAY($BA$3)=3,1,IF(E14&gt;0,E14+1,""))</f>
      </c>
      <c r="H14" s="19"/>
      <c r="I14" s="31">
        <f>IF(WEEKDAY($BA$3)=4,1,IF(G14&gt;0,G14+1,""))</f>
      </c>
      <c r="J14" s="19"/>
      <c r="K14" s="31">
        <f>IF(WEEKDAY($BA$3)=5,1,IF(I14&gt;0,I14+1,""))</f>
      </c>
      <c r="L14" s="19"/>
      <c r="M14" s="31">
        <f>IF(WEEKDAY($BA$3)=6,1,IF(K14&gt;0,K14+1,""))</f>
        <v>1</v>
      </c>
      <c r="N14" s="19"/>
      <c r="O14" s="31">
        <f>IF(WEEKDAY($BA$3)=7,1,IF(M14&gt;0,M14+1,""))</f>
        <v>2</v>
      </c>
      <c r="P14" s="24">
        <f>IF(P11=" See Below",SUM(B11,B14,D11,D14,F11,F14,H11,H14,J11,J14,L11,L14,N11,N14),SUM(B12,B14,D14,F14,H14,J14,L14,N14))</f>
        <v>0</v>
      </c>
      <c r="BA14" s="13" t="s">
        <v>40</v>
      </c>
      <c r="BB14" s="13">
        <v>10</v>
      </c>
      <c r="BC14" s="13" t="s">
        <v>41</v>
      </c>
      <c r="BD14" s="13"/>
    </row>
    <row r="15" spans="1:56" ht="13.5" customHeight="1" thickBot="1" thickTop="1">
      <c r="A15" s="83"/>
      <c r="B15" s="19"/>
      <c r="C15" s="32">
        <f>O14+1</f>
        <v>3</v>
      </c>
      <c r="D15" s="19"/>
      <c r="E15" s="32">
        <f>C15+1</f>
        <v>4</v>
      </c>
      <c r="F15" s="19"/>
      <c r="G15" s="32">
        <f>E15+1</f>
        <v>5</v>
      </c>
      <c r="H15" s="19"/>
      <c r="I15" s="32">
        <f>G15+1</f>
        <v>6</v>
      </c>
      <c r="J15" s="19"/>
      <c r="K15" s="32">
        <f>I15+1</f>
        <v>7</v>
      </c>
      <c r="L15" s="19"/>
      <c r="M15" s="32">
        <f>K15+1</f>
        <v>8</v>
      </c>
      <c r="N15" s="19"/>
      <c r="O15" s="34">
        <f>M15+1</f>
        <v>9</v>
      </c>
      <c r="P15" s="24">
        <f>SUM(B15,D15,F15,H15,J15,L15,N15)</f>
        <v>0</v>
      </c>
      <c r="BA15" s="13" t="s">
        <v>42</v>
      </c>
      <c r="BB15" s="13">
        <v>11</v>
      </c>
      <c r="BC15" s="13" t="s">
        <v>43</v>
      </c>
      <c r="BD15" s="13"/>
    </row>
    <row r="16" spans="1:56" ht="13.5" customHeight="1" thickBot="1" thickTop="1">
      <c r="A16" s="83"/>
      <c r="B16" s="19"/>
      <c r="C16" s="32">
        <f>O15+1</f>
        <v>10</v>
      </c>
      <c r="D16" s="19"/>
      <c r="E16" s="32">
        <f>C16+1</f>
        <v>11</v>
      </c>
      <c r="F16" s="19"/>
      <c r="G16" s="32">
        <f>E16+1</f>
        <v>12</v>
      </c>
      <c r="H16" s="19"/>
      <c r="I16" s="32">
        <f>G16+1</f>
        <v>13</v>
      </c>
      <c r="J16" s="19"/>
      <c r="K16" s="32">
        <f>I16+1</f>
        <v>14</v>
      </c>
      <c r="L16" s="19"/>
      <c r="M16" s="32">
        <f>K16+1</f>
        <v>15</v>
      </c>
      <c r="N16" s="19"/>
      <c r="O16" s="34">
        <f>M16+1</f>
        <v>16</v>
      </c>
      <c r="P16" s="24">
        <f>SUM(B16,D16,F16,H16,J16,L16,N16)</f>
        <v>0</v>
      </c>
      <c r="BA16" s="13" t="s">
        <v>44</v>
      </c>
      <c r="BB16" s="13">
        <v>12</v>
      </c>
      <c r="BC16" s="13" t="s">
        <v>45</v>
      </c>
      <c r="BD16" s="13"/>
    </row>
    <row r="17" spans="1:16" ht="22.5" customHeight="1" thickTop="1">
      <c r="A17" s="65" t="s">
        <v>0</v>
      </c>
      <c r="B17" s="65"/>
      <c r="C17" s="66" t="s">
        <v>9</v>
      </c>
      <c r="D17" s="66"/>
      <c r="E17" s="22"/>
      <c r="F17" s="23" t="s">
        <v>2</v>
      </c>
      <c r="G17" s="67">
        <f>SUM(P9:P12,P14:P16)</f>
        <v>0</v>
      </c>
      <c r="H17" s="68"/>
      <c r="I17" s="61" t="s">
        <v>1</v>
      </c>
      <c r="J17" s="62"/>
      <c r="K17" s="60">
        <f>C17*G17</f>
        <v>0</v>
      </c>
      <c r="L17" s="60"/>
      <c r="M17" s="61" t="s">
        <v>7</v>
      </c>
      <c r="N17" s="62"/>
      <c r="O17" s="62"/>
      <c r="P17" s="40"/>
    </row>
    <row r="18" spans="2:16" ht="15" customHeight="1">
      <c r="B18" s="37"/>
      <c r="C18" s="37"/>
      <c r="J18" s="11"/>
      <c r="K18" s="71" t="s">
        <v>74</v>
      </c>
      <c r="L18" s="72"/>
      <c r="M18" s="73"/>
      <c r="N18" s="73"/>
      <c r="O18" s="46"/>
      <c r="P18" s="46"/>
    </row>
    <row r="19" spans="2:16" ht="6" customHeight="1">
      <c r="B19" s="37"/>
      <c r="C19" s="37"/>
      <c r="J19" s="11"/>
      <c r="K19" s="42"/>
      <c r="L19" s="42"/>
      <c r="M19" s="37"/>
      <c r="N19" s="37"/>
      <c r="O19" s="42"/>
      <c r="P19" s="42"/>
    </row>
    <row r="20" spans="1:16" ht="15" customHeight="1">
      <c r="A20" s="75" t="s">
        <v>59</v>
      </c>
      <c r="B20" s="75"/>
      <c r="C20" s="75"/>
      <c r="D20" s="76"/>
      <c r="E20" s="76"/>
      <c r="F20" s="76"/>
      <c r="G20" s="76"/>
      <c r="H20" s="76"/>
      <c r="I20" s="76"/>
      <c r="J20" s="76"/>
      <c r="K20" s="76"/>
      <c r="L20" s="42"/>
      <c r="M20" s="11" t="s">
        <v>61</v>
      </c>
      <c r="N20" s="46"/>
      <c r="O20" s="46"/>
      <c r="P20" s="46"/>
    </row>
    <row r="21" spans="1:16" ht="8.25" customHeight="1">
      <c r="A21" s="41"/>
      <c r="B21" s="41"/>
      <c r="C21" s="41"/>
      <c r="D21" s="45"/>
      <c r="E21" s="45"/>
      <c r="F21" s="45"/>
      <c r="G21" s="45"/>
      <c r="H21" s="45"/>
      <c r="I21" s="45"/>
      <c r="J21" s="45"/>
      <c r="K21" s="45"/>
      <c r="L21" s="42"/>
      <c r="M21" s="44"/>
      <c r="N21" s="45"/>
      <c r="O21" s="45"/>
      <c r="P21" s="45"/>
    </row>
    <row r="22" spans="1:16" ht="24.75" customHeight="1">
      <c r="A22" s="74" t="s">
        <v>60</v>
      </c>
      <c r="B22" s="74"/>
      <c r="C22" s="74"/>
      <c r="D22" s="70"/>
      <c r="E22" s="70"/>
      <c r="F22" s="70"/>
      <c r="G22" s="70"/>
      <c r="H22" s="70"/>
      <c r="I22" s="70"/>
      <c r="J22" s="70"/>
      <c r="K22" s="70"/>
      <c r="L22" s="5"/>
      <c r="M22" s="11" t="s">
        <v>8</v>
      </c>
      <c r="N22" s="54" t="s">
        <v>9</v>
      </c>
      <c r="O22" s="54"/>
      <c r="P22" s="54"/>
    </row>
    <row r="23" spans="3:16" ht="15" customHeight="1">
      <c r="C23" s="9" t="s">
        <v>5</v>
      </c>
      <c r="P23" s="1"/>
    </row>
    <row r="24" ht="3.75" customHeight="1"/>
    <row r="25" spans="1:55" ht="15.75" customHeight="1">
      <c r="A25" s="69" t="s">
        <v>64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BA25" s="13" t="s">
        <v>46</v>
      </c>
      <c r="BB25" s="17"/>
      <c r="BC25" s="17"/>
    </row>
    <row r="26" spans="1:55" ht="24" customHeight="1">
      <c r="A26" s="69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BC26" s="21"/>
    </row>
    <row r="27" spans="1:16" ht="15" customHeight="1">
      <c r="A27" s="69" t="s">
        <v>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34" ht="12.75" hidden="1">
      <c r="N34" t="s">
        <v>69</v>
      </c>
    </row>
    <row r="35" ht="12.75" hidden="1">
      <c r="N35" t="s">
        <v>72</v>
      </c>
    </row>
    <row r="36" ht="12.75" hidden="1">
      <c r="N36" t="s">
        <v>71</v>
      </c>
    </row>
    <row r="37" ht="12.75" hidden="1">
      <c r="N37" t="s">
        <v>70</v>
      </c>
    </row>
    <row r="38" ht="12.75" hidden="1">
      <c r="N38" t="s">
        <v>66</v>
      </c>
    </row>
    <row r="39" ht="12.75" hidden="1">
      <c r="N39" t="s">
        <v>55</v>
      </c>
    </row>
    <row r="40" ht="12.75" hidden="1">
      <c r="N40" t="s">
        <v>56</v>
      </c>
    </row>
    <row r="41" ht="12.75" hidden="1">
      <c r="N41" t="s">
        <v>67</v>
      </c>
    </row>
    <row r="42" ht="12.75" hidden="1">
      <c r="N42" t="s">
        <v>73</v>
      </c>
    </row>
    <row r="43" ht="12.75" hidden="1">
      <c r="N43" t="s">
        <v>68</v>
      </c>
    </row>
    <row r="44" ht="12.75" hidden="1">
      <c r="N44" t="s">
        <v>57</v>
      </c>
    </row>
  </sheetData>
  <sheetProtection password="D2E0" sheet="1" selectLockedCells="1"/>
  <mergeCells count="50">
    <mergeCell ref="A5:C5"/>
    <mergeCell ref="H13:I13"/>
    <mergeCell ref="J13:K13"/>
    <mergeCell ref="G6:H6"/>
    <mergeCell ref="A8:A12"/>
    <mergeCell ref="A13:A16"/>
    <mergeCell ref="F13:G13"/>
    <mergeCell ref="J8:K8"/>
    <mergeCell ref="D6:F6"/>
    <mergeCell ref="I6:J6"/>
    <mergeCell ref="A22:C22"/>
    <mergeCell ref="A20:C20"/>
    <mergeCell ref="D20:K20"/>
    <mergeCell ref="L8:M8"/>
    <mergeCell ref="N8:O8"/>
    <mergeCell ref="B13:C13"/>
    <mergeCell ref="B8:C8"/>
    <mergeCell ref="D8:E8"/>
    <mergeCell ref="F8:G8"/>
    <mergeCell ref="H8:I8"/>
    <mergeCell ref="A17:B17"/>
    <mergeCell ref="C17:D17"/>
    <mergeCell ref="G17:H17"/>
    <mergeCell ref="I17:J17"/>
    <mergeCell ref="A26:P26"/>
    <mergeCell ref="A27:P27"/>
    <mergeCell ref="D22:K22"/>
    <mergeCell ref="N22:P22"/>
    <mergeCell ref="A25:P25"/>
    <mergeCell ref="K18:N18"/>
    <mergeCell ref="E4:F4"/>
    <mergeCell ref="I4:K4"/>
    <mergeCell ref="O1:P1"/>
    <mergeCell ref="K17:L17"/>
    <mergeCell ref="M17:O17"/>
    <mergeCell ref="O18:P18"/>
    <mergeCell ref="L13:M13"/>
    <mergeCell ref="N13:O13"/>
    <mergeCell ref="D13:E13"/>
    <mergeCell ref="J5:K5"/>
    <mergeCell ref="N20:P20"/>
    <mergeCell ref="A3:C3"/>
    <mergeCell ref="D3:G3"/>
    <mergeCell ref="I3:L3"/>
    <mergeCell ref="N3:P3"/>
    <mergeCell ref="D1:N1"/>
    <mergeCell ref="A1:C1"/>
    <mergeCell ref="O6:P6"/>
    <mergeCell ref="L5:P5"/>
    <mergeCell ref="D5:I5"/>
  </mergeCells>
  <conditionalFormatting sqref="E16 G16 I16 K16 M16 O16">
    <cfRule type="cellIs" priority="1" dxfId="3" operator="greaterThan" stopIfTrue="1">
      <formula>15</formula>
    </cfRule>
  </conditionalFormatting>
  <conditionalFormatting sqref="M10">
    <cfRule type="expression" priority="2" dxfId="3" stopIfTrue="1">
      <formula>ISERROR(DATE($N$2,$BC$4,M10))</formula>
    </cfRule>
  </conditionalFormatting>
  <conditionalFormatting sqref="B15:B16 H15 F15 D15 J15 L15 N14:N15">
    <cfRule type="expression" priority="3" dxfId="4" stopIfTrue="1">
      <formula>ISERROR(DATE($N$2,$BC$4,C14))</formula>
    </cfRule>
  </conditionalFormatting>
  <conditionalFormatting sqref="C9 E9 G9 I9 K9 M9 O9 C14 E14 G14 I14 K14 M14 O14">
    <cfRule type="cellIs" priority="4" dxfId="4" operator="equal" stopIfTrue="1">
      <formula>0</formula>
    </cfRule>
  </conditionalFormatting>
  <conditionalFormatting sqref="E11 G11 I11 K11 M11 O10:O11 C11:C12">
    <cfRule type="expression" priority="5" dxfId="3" stopIfTrue="1">
      <formula>ISERROR(DATE($L$6,$BC$4,C10))</formula>
    </cfRule>
  </conditionalFormatting>
  <conditionalFormatting sqref="P14:P16 P9:P12">
    <cfRule type="cellIs" priority="6" dxfId="2" operator="greaterThan" stopIfTrue="1">
      <formula>20</formula>
    </cfRule>
  </conditionalFormatting>
  <conditionalFormatting sqref="D11 F11 H11 J11 L11 N10:N11 B11:B12 B14 D14 F14 H14 J14 L14 L9 J9 H9 F9 D9 B9">
    <cfRule type="expression" priority="7" dxfId="0" stopIfTrue="1">
      <formula>ISERROR(DATE($N$2,$BC$4,C9))</formula>
    </cfRule>
  </conditionalFormatting>
  <conditionalFormatting sqref="N16 L16 J16 H16 F16 D16">
    <cfRule type="expression" priority="8" dxfId="0" stopIfTrue="1">
      <formula>AND(E16&gt;15,1)</formula>
    </cfRule>
  </conditionalFormatting>
  <dataValidations count="1">
    <dataValidation type="list" showInputMessage="1" showErrorMessage="1" sqref="D5:I5">
      <formula1>$N$34:$N$44</formula1>
    </dataValidation>
  </dataValidations>
  <printOptions/>
  <pageMargins left="0.25" right="0.25" top="0.23" bottom="0.5" header="0.23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hallmi</dc:creator>
  <cp:keywords/>
  <dc:description/>
  <cp:lastModifiedBy>Kim Stutzman</cp:lastModifiedBy>
  <cp:lastPrinted>2011-02-04T23:54:30Z</cp:lastPrinted>
  <dcterms:created xsi:type="dcterms:W3CDTF">2002-12-27T21:53:55Z</dcterms:created>
  <dcterms:modified xsi:type="dcterms:W3CDTF">2013-01-08T21:27:09Z</dcterms:modified>
  <cp:category/>
  <cp:version/>
  <cp:contentType/>
  <cp:contentStatus/>
</cp:coreProperties>
</file>